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My Documents\Génies\2025\"/>
    </mc:Choice>
  </mc:AlternateContent>
  <xr:revisionPtr revIDLastSave="0" documentId="13_ncr:1_{550471AD-55F9-4DCA-8EE3-0F407B219D02}" xr6:coauthVersionLast="47" xr6:coauthVersionMax="47" xr10:uidLastSave="{00000000-0000-0000-0000-000000000000}"/>
  <bookViews>
    <workbookView xWindow="-120" yWindow="-120" windowWidth="29040" windowHeight="15720" tabRatio="753" firstSheet="3" activeTab="3" xr2:uid="{00000000-000D-0000-FFFF-FFFF00000000}"/>
  </bookViews>
  <sheets>
    <sheet name="Horaire" sheetId="17" r:id="rId1"/>
    <sheet name="Joueurs" sheetId="8" r:id="rId2"/>
    <sheet name="Horaire simplifié" sheetId="6" r:id="rId3"/>
    <sheet name="Résultats" sheetId="4" r:id="rId4"/>
    <sheet name="Classement Sec. 1" sheetId="5" r:id="rId5"/>
    <sheet name="Stats Sec. 1" sheetId="7" r:id="rId6"/>
    <sheet name="Classement Sec. 2" sheetId="12" r:id="rId7"/>
    <sheet name="Stats Sec. 2" sheetId="13" r:id="rId8"/>
    <sheet name="Classement Sec. 3" sheetId="9" r:id="rId9"/>
    <sheet name="Stats Sec. 3" sheetId="14" r:id="rId10"/>
    <sheet name="Classement Sec. 4" sheetId="10" r:id="rId11"/>
    <sheet name="Stats Sec. 4" sheetId="15" r:id="rId12"/>
    <sheet name="Classement Sec. 5" sheetId="11" r:id="rId13"/>
    <sheet name="Stats Sec. 5" sheetId="16" r:id="rId14"/>
  </sheets>
  <definedNames>
    <definedName name="_xlnm._FilterDatabase" localSheetId="1" hidden="1">Joueurs!$A$1:$C$107</definedName>
    <definedName name="_xlnm._FilterDatabase" localSheetId="5" hidden="1">'Stats Sec. 1'!$A$1:$M$105</definedName>
    <definedName name="_xlnm._FilterDatabase" localSheetId="7" hidden="1">'Stats Sec. 2'!$A$1:$M$105</definedName>
    <definedName name="_xlnm._FilterDatabase" localSheetId="9" hidden="1">'Stats Sec. 3'!$A$1:$M$105</definedName>
    <definedName name="_xlnm._FilterDatabase" localSheetId="11" hidden="1">'Stats Sec. 4'!$A$1:$M$105</definedName>
    <definedName name="_xlnm._FilterDatabase" localSheetId="13" hidden="1">'Stats Sec. 5'!$A$1:$M$105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14" l="1"/>
  <c r="L18" i="14"/>
  <c r="K15" i="14"/>
  <c r="L15" i="14"/>
  <c r="K27" i="14"/>
  <c r="L27" i="14"/>
  <c r="K22" i="14"/>
  <c r="L22" i="14"/>
  <c r="K16" i="14"/>
  <c r="L16" i="14"/>
  <c r="K5" i="14"/>
  <c r="L5" i="14"/>
  <c r="K43" i="14"/>
  <c r="L43" i="14"/>
  <c r="K8" i="14"/>
  <c r="L8" i="14"/>
  <c r="K50" i="14"/>
  <c r="L50" i="14"/>
  <c r="K17" i="14"/>
  <c r="L17" i="14"/>
  <c r="K7" i="14"/>
  <c r="L7" i="14"/>
  <c r="K26" i="14"/>
  <c r="L26" i="14"/>
  <c r="K28" i="14"/>
  <c r="L28" i="14"/>
  <c r="K54" i="14"/>
  <c r="L54" i="14"/>
  <c r="K37" i="14"/>
  <c r="L37" i="14"/>
  <c r="K14" i="14"/>
  <c r="L14" i="14"/>
  <c r="K6" i="14"/>
  <c r="L6" i="14"/>
  <c r="K45" i="14"/>
  <c r="L45" i="14"/>
  <c r="K44" i="14"/>
  <c r="L44" i="14"/>
  <c r="K13" i="14"/>
  <c r="L13" i="14"/>
  <c r="K49" i="14"/>
  <c r="L49" i="14"/>
  <c r="K3" i="14"/>
  <c r="L3" i="14"/>
  <c r="K51" i="14"/>
  <c r="L51" i="14"/>
  <c r="K55" i="14"/>
  <c r="L55" i="14"/>
  <c r="K41" i="14"/>
  <c r="L41" i="14"/>
  <c r="K33" i="14"/>
  <c r="L33" i="14"/>
  <c r="K38" i="14"/>
  <c r="L38" i="14"/>
  <c r="K39" i="14"/>
  <c r="L39" i="14"/>
  <c r="K9" i="14"/>
  <c r="L9" i="14"/>
  <c r="K36" i="14"/>
  <c r="L36" i="14"/>
  <c r="K52" i="14"/>
  <c r="L52" i="14"/>
  <c r="K20" i="14"/>
  <c r="L20" i="14"/>
  <c r="K35" i="14"/>
  <c r="L35" i="14"/>
  <c r="K42" i="14"/>
  <c r="L42" i="14"/>
  <c r="M42" i="14" s="1"/>
  <c r="K4" i="14"/>
  <c r="L4" i="14"/>
  <c r="K11" i="14"/>
  <c r="L11" i="14"/>
  <c r="K40" i="14"/>
  <c r="L40" i="14"/>
  <c r="K23" i="14"/>
  <c r="L23" i="14"/>
  <c r="K53" i="14"/>
  <c r="L53" i="14"/>
  <c r="K47" i="14"/>
  <c r="L47" i="14"/>
  <c r="K19" i="14"/>
  <c r="M19" i="14" s="1"/>
  <c r="L19" i="14"/>
  <c r="K48" i="14"/>
  <c r="L48" i="14"/>
  <c r="K25" i="14"/>
  <c r="L25" i="14"/>
  <c r="K24" i="14"/>
  <c r="L24" i="14"/>
  <c r="K31" i="14"/>
  <c r="L31" i="14"/>
  <c r="K56" i="14"/>
  <c r="L56" i="14"/>
  <c r="K10" i="14"/>
  <c r="L10" i="14"/>
  <c r="K32" i="14"/>
  <c r="L32" i="14"/>
  <c r="K12" i="14"/>
  <c r="L12" i="14"/>
  <c r="K21" i="14"/>
  <c r="L21" i="14"/>
  <c r="M21" i="14" s="1"/>
  <c r="K30" i="14"/>
  <c r="L30" i="14"/>
  <c r="K2" i="14"/>
  <c r="L2" i="14"/>
  <c r="K46" i="14"/>
  <c r="L46" i="14"/>
  <c r="K34" i="14"/>
  <c r="L34" i="14"/>
  <c r="K29" i="14"/>
  <c r="L29" i="14"/>
  <c r="K57" i="14"/>
  <c r="L57" i="14"/>
  <c r="K58" i="14"/>
  <c r="L58" i="14"/>
  <c r="K59" i="14"/>
  <c r="L59" i="14"/>
  <c r="M59" i="14" s="1"/>
  <c r="K60" i="14"/>
  <c r="L60" i="14"/>
  <c r="K61" i="14"/>
  <c r="L61" i="14"/>
  <c r="K62" i="14"/>
  <c r="L62" i="14"/>
  <c r="K63" i="14"/>
  <c r="L63" i="14"/>
  <c r="K64" i="14"/>
  <c r="L64" i="14"/>
  <c r="K65" i="14"/>
  <c r="L65" i="14"/>
  <c r="K66" i="14"/>
  <c r="L66" i="14"/>
  <c r="K67" i="14"/>
  <c r="L67" i="14"/>
  <c r="M67" i="14" s="1"/>
  <c r="K68" i="14"/>
  <c r="L68" i="14"/>
  <c r="K69" i="14"/>
  <c r="L69" i="14"/>
  <c r="K70" i="14"/>
  <c r="L70" i="14"/>
  <c r="K103" i="14"/>
  <c r="L103" i="14"/>
  <c r="K71" i="14"/>
  <c r="L71" i="14"/>
  <c r="K72" i="14"/>
  <c r="L72" i="14"/>
  <c r="K73" i="14"/>
  <c r="L73" i="14"/>
  <c r="K74" i="14"/>
  <c r="L74" i="14"/>
  <c r="K75" i="14"/>
  <c r="L75" i="14"/>
  <c r="K76" i="14"/>
  <c r="L76" i="14"/>
  <c r="K77" i="14"/>
  <c r="L77" i="14"/>
  <c r="K78" i="14"/>
  <c r="M78" i="14" s="1"/>
  <c r="L78" i="14"/>
  <c r="K79" i="14"/>
  <c r="L79" i="14"/>
  <c r="K80" i="14"/>
  <c r="L80" i="14"/>
  <c r="K81" i="14"/>
  <c r="L81" i="14"/>
  <c r="K82" i="14"/>
  <c r="L82" i="14"/>
  <c r="M82" i="14" s="1"/>
  <c r="K83" i="14"/>
  <c r="L83" i="14"/>
  <c r="K84" i="14"/>
  <c r="L84" i="14"/>
  <c r="K85" i="14"/>
  <c r="L85" i="14"/>
  <c r="K86" i="14"/>
  <c r="L86" i="14"/>
  <c r="M86" i="14" s="1"/>
  <c r="K87" i="14"/>
  <c r="L87" i="14"/>
  <c r="K88" i="14"/>
  <c r="L88" i="14"/>
  <c r="K89" i="14"/>
  <c r="L89" i="14"/>
  <c r="K90" i="14"/>
  <c r="L90" i="14"/>
  <c r="M90" i="14" s="1"/>
  <c r="K91" i="14"/>
  <c r="L91" i="14"/>
  <c r="K92" i="14"/>
  <c r="L92" i="14"/>
  <c r="K93" i="14"/>
  <c r="L93" i="14"/>
  <c r="K94" i="14"/>
  <c r="L94" i="14"/>
  <c r="M94" i="14" s="1"/>
  <c r="K95" i="14"/>
  <c r="L95" i="14"/>
  <c r="K96" i="14"/>
  <c r="L96" i="14"/>
  <c r="K97" i="14"/>
  <c r="L97" i="14"/>
  <c r="K105" i="14"/>
  <c r="L105" i="14"/>
  <c r="K98" i="14"/>
  <c r="L98" i="14"/>
  <c r="K99" i="14"/>
  <c r="L99" i="14"/>
  <c r="K100" i="14"/>
  <c r="L100" i="14"/>
  <c r="M74" i="14"/>
  <c r="F149" i="4"/>
  <c r="K40" i="16"/>
  <c r="L40" i="16"/>
  <c r="K55" i="16"/>
  <c r="L55" i="16"/>
  <c r="K9" i="16"/>
  <c r="L9" i="16"/>
  <c r="K26" i="16"/>
  <c r="L26" i="16"/>
  <c r="K28" i="16"/>
  <c r="L28" i="16"/>
  <c r="K52" i="16"/>
  <c r="L52" i="16"/>
  <c r="K56" i="16"/>
  <c r="L56" i="16"/>
  <c r="K57" i="16"/>
  <c r="L57" i="16"/>
  <c r="K8" i="16"/>
  <c r="L8" i="16"/>
  <c r="K12" i="16"/>
  <c r="L12" i="16"/>
  <c r="K31" i="16"/>
  <c r="L31" i="16"/>
  <c r="K48" i="16"/>
  <c r="L48" i="16"/>
  <c r="K13" i="16"/>
  <c r="L13" i="16"/>
  <c r="M13" i="16" s="1"/>
  <c r="K17" i="16"/>
  <c r="L17" i="16"/>
  <c r="K45" i="16"/>
  <c r="L45" i="16"/>
  <c r="K53" i="16"/>
  <c r="L53" i="16"/>
  <c r="K4" i="16"/>
  <c r="L4" i="16"/>
  <c r="M4" i="16" s="1"/>
  <c r="K10" i="16"/>
  <c r="L10" i="16"/>
  <c r="K22" i="16"/>
  <c r="L22" i="16"/>
  <c r="K32" i="16"/>
  <c r="L32" i="16"/>
  <c r="K58" i="16"/>
  <c r="L58" i="16"/>
  <c r="K6" i="16"/>
  <c r="L6" i="16"/>
  <c r="K30" i="16"/>
  <c r="L30" i="16"/>
  <c r="K24" i="16"/>
  <c r="L24" i="16"/>
  <c r="K42" i="16"/>
  <c r="L42" i="16"/>
  <c r="K3" i="16"/>
  <c r="L3" i="16"/>
  <c r="K35" i="16"/>
  <c r="L35" i="16"/>
  <c r="K50" i="16"/>
  <c r="L50" i="16"/>
  <c r="K49" i="16"/>
  <c r="L49" i="16"/>
  <c r="K46" i="16"/>
  <c r="L46" i="16"/>
  <c r="K2" i="16"/>
  <c r="L2" i="16"/>
  <c r="K16" i="16"/>
  <c r="L16" i="16"/>
  <c r="K19" i="16"/>
  <c r="L19" i="16"/>
  <c r="K20" i="16"/>
  <c r="L20" i="16"/>
  <c r="K7" i="16"/>
  <c r="L7" i="16"/>
  <c r="M7" i="16" s="1"/>
  <c r="K18" i="16"/>
  <c r="L18" i="16"/>
  <c r="K36" i="16"/>
  <c r="L36" i="16"/>
  <c r="K47" i="16"/>
  <c r="L47" i="16"/>
  <c r="K5" i="16"/>
  <c r="L5" i="16"/>
  <c r="K29" i="16"/>
  <c r="L29" i="16"/>
  <c r="K34" i="16"/>
  <c r="L34" i="16"/>
  <c r="K41" i="16"/>
  <c r="L41" i="16"/>
  <c r="K59" i="16"/>
  <c r="L59" i="16"/>
  <c r="K60" i="16"/>
  <c r="L60" i="16"/>
  <c r="K61" i="16"/>
  <c r="L61" i="16"/>
  <c r="K11" i="16"/>
  <c r="L11" i="16"/>
  <c r="K21" i="16"/>
  <c r="L21" i="16"/>
  <c r="K37" i="16"/>
  <c r="L37" i="16"/>
  <c r="K39" i="16"/>
  <c r="L39" i="16"/>
  <c r="K43" i="16"/>
  <c r="L43" i="16"/>
  <c r="K62" i="16"/>
  <c r="L62" i="16"/>
  <c r="K63" i="16"/>
  <c r="L63" i="16"/>
  <c r="K64" i="16"/>
  <c r="L64" i="16"/>
  <c r="K15" i="16"/>
  <c r="L15" i="16"/>
  <c r="K23" i="16"/>
  <c r="L23" i="16"/>
  <c r="K33" i="16"/>
  <c r="L33" i="16"/>
  <c r="K44" i="16"/>
  <c r="L44" i="16"/>
  <c r="M44" i="16" s="1"/>
  <c r="K51" i="16"/>
  <c r="L51" i="16"/>
  <c r="K14" i="16"/>
  <c r="L14" i="16"/>
  <c r="K25" i="16"/>
  <c r="L25" i="16"/>
  <c r="K27" i="16"/>
  <c r="L27" i="16"/>
  <c r="K38" i="16"/>
  <c r="L38" i="16"/>
  <c r="K65" i="16"/>
  <c r="L65" i="16"/>
  <c r="M65" i="16" s="1"/>
  <c r="K66" i="16"/>
  <c r="L66" i="16"/>
  <c r="K67" i="16"/>
  <c r="L67" i="16"/>
  <c r="K68" i="16"/>
  <c r="L68" i="16"/>
  <c r="K69" i="16"/>
  <c r="L69" i="16"/>
  <c r="K70" i="16"/>
  <c r="L70" i="16"/>
  <c r="K71" i="16"/>
  <c r="L71" i="16"/>
  <c r="K72" i="16"/>
  <c r="L72" i="16"/>
  <c r="K73" i="16"/>
  <c r="L73" i="16"/>
  <c r="K74" i="16"/>
  <c r="L74" i="16"/>
  <c r="K75" i="16"/>
  <c r="L75" i="16"/>
  <c r="K76" i="16"/>
  <c r="L76" i="16"/>
  <c r="K77" i="16"/>
  <c r="L77" i="16"/>
  <c r="K78" i="16"/>
  <c r="L78" i="16"/>
  <c r="K79" i="16"/>
  <c r="L79" i="16"/>
  <c r="K80" i="16"/>
  <c r="L80" i="16"/>
  <c r="K81" i="16"/>
  <c r="L81" i="16"/>
  <c r="K82" i="16"/>
  <c r="L82" i="16"/>
  <c r="K83" i="16"/>
  <c r="L83" i="16"/>
  <c r="K84" i="16"/>
  <c r="L84" i="16"/>
  <c r="K85" i="16"/>
  <c r="L85" i="16"/>
  <c r="K86" i="16"/>
  <c r="L86" i="16"/>
  <c r="K87" i="16"/>
  <c r="L87" i="16"/>
  <c r="K88" i="16"/>
  <c r="L88" i="16"/>
  <c r="K89" i="16"/>
  <c r="L89" i="16"/>
  <c r="K90" i="16"/>
  <c r="L90" i="16"/>
  <c r="K91" i="16"/>
  <c r="L91" i="16"/>
  <c r="K92" i="16"/>
  <c r="L92" i="16"/>
  <c r="K93" i="16"/>
  <c r="L93" i="16"/>
  <c r="K94" i="16"/>
  <c r="L94" i="16"/>
  <c r="K95" i="16"/>
  <c r="L95" i="16"/>
  <c r="K96" i="16"/>
  <c r="M96" i="16" s="1"/>
  <c r="L96" i="16"/>
  <c r="K97" i="16"/>
  <c r="L97" i="16"/>
  <c r="K98" i="16"/>
  <c r="L98" i="16"/>
  <c r="K99" i="16"/>
  <c r="L99" i="16"/>
  <c r="M99" i="16" s="1"/>
  <c r="K100" i="16"/>
  <c r="L100" i="16"/>
  <c r="K101" i="16"/>
  <c r="L101" i="16"/>
  <c r="K102" i="16"/>
  <c r="L102" i="16"/>
  <c r="K103" i="16"/>
  <c r="L103" i="16"/>
  <c r="K104" i="16"/>
  <c r="L104" i="16"/>
  <c r="K105" i="16"/>
  <c r="L105" i="16"/>
  <c r="L54" i="16"/>
  <c r="K54" i="16"/>
  <c r="M54" i="16" s="1"/>
  <c r="F114" i="4"/>
  <c r="F52" i="4"/>
  <c r="C61" i="4"/>
  <c r="C60" i="4"/>
  <c r="C59" i="4"/>
  <c r="C58" i="4"/>
  <c r="H61" i="4"/>
  <c r="H60" i="4"/>
  <c r="H59" i="4"/>
  <c r="H58" i="4"/>
  <c r="H41" i="4"/>
  <c r="H40" i="4"/>
  <c r="H39" i="4"/>
  <c r="H38" i="4"/>
  <c r="C41" i="4"/>
  <c r="C40" i="4"/>
  <c r="C39" i="4"/>
  <c r="C38" i="4"/>
  <c r="C21" i="4"/>
  <c r="C20" i="4"/>
  <c r="C19" i="4"/>
  <c r="C18" i="4"/>
  <c r="H21" i="4"/>
  <c r="H20" i="4"/>
  <c r="H19" i="4"/>
  <c r="H18" i="4"/>
  <c r="H17" i="4"/>
  <c r="H16" i="4"/>
  <c r="H15" i="4"/>
  <c r="H14" i="4"/>
  <c r="C17" i="4"/>
  <c r="C16" i="4"/>
  <c r="C15" i="4"/>
  <c r="C14" i="4"/>
  <c r="C37" i="4"/>
  <c r="C36" i="4"/>
  <c r="C35" i="4"/>
  <c r="C34" i="4"/>
  <c r="H37" i="4"/>
  <c r="H36" i="4"/>
  <c r="H35" i="4"/>
  <c r="H34" i="4"/>
  <c r="H57" i="4"/>
  <c r="H56" i="4"/>
  <c r="H55" i="4"/>
  <c r="H54" i="4"/>
  <c r="C57" i="4"/>
  <c r="C56" i="4"/>
  <c r="C55" i="4"/>
  <c r="C54" i="4"/>
  <c r="C53" i="4"/>
  <c r="C52" i="4"/>
  <c r="C51" i="4"/>
  <c r="C50" i="4"/>
  <c r="H53" i="4"/>
  <c r="H52" i="4"/>
  <c r="H51" i="4"/>
  <c r="H50" i="4"/>
  <c r="H33" i="4"/>
  <c r="H32" i="4"/>
  <c r="H31" i="4"/>
  <c r="H30" i="4"/>
  <c r="H13" i="4"/>
  <c r="H12" i="4"/>
  <c r="H11" i="4"/>
  <c r="H10" i="4"/>
  <c r="C33" i="4"/>
  <c r="C32" i="4"/>
  <c r="C31" i="4"/>
  <c r="C30" i="4"/>
  <c r="C13" i="4"/>
  <c r="C12" i="4"/>
  <c r="C11" i="4"/>
  <c r="C10" i="4"/>
  <c r="C49" i="4"/>
  <c r="C48" i="4"/>
  <c r="C47" i="4"/>
  <c r="C46" i="4"/>
  <c r="H49" i="4"/>
  <c r="H48" i="4"/>
  <c r="H47" i="4"/>
  <c r="H46" i="4"/>
  <c r="H29" i="4"/>
  <c r="H28" i="4"/>
  <c r="H27" i="4"/>
  <c r="H26" i="4"/>
  <c r="C29" i="4"/>
  <c r="C28" i="4"/>
  <c r="C27" i="4"/>
  <c r="C26" i="4"/>
  <c r="H9" i="4"/>
  <c r="H8" i="4"/>
  <c r="H7" i="4"/>
  <c r="H6" i="4"/>
  <c r="C9" i="4"/>
  <c r="C8" i="4"/>
  <c r="C7" i="4"/>
  <c r="C6" i="4"/>
  <c r="H45" i="4"/>
  <c r="H44" i="4"/>
  <c r="H43" i="4"/>
  <c r="H42" i="4"/>
  <c r="C45" i="4"/>
  <c r="C44" i="4"/>
  <c r="C43" i="4"/>
  <c r="C42" i="4"/>
  <c r="H25" i="4"/>
  <c r="H24" i="4"/>
  <c r="H23" i="4"/>
  <c r="H22" i="4"/>
  <c r="C25" i="4"/>
  <c r="C24" i="4"/>
  <c r="C23" i="4"/>
  <c r="C22" i="4"/>
  <c r="H5" i="4"/>
  <c r="H4" i="4"/>
  <c r="H3" i="4"/>
  <c r="H2" i="4"/>
  <c r="C5" i="4"/>
  <c r="C4" i="4"/>
  <c r="C3" i="4"/>
  <c r="C2" i="4"/>
  <c r="AE15" i="11"/>
  <c r="AE14" i="11"/>
  <c r="AE12" i="11"/>
  <c r="AE11" i="11"/>
  <c r="AE9" i="11"/>
  <c r="AE8" i="11"/>
  <c r="AE6" i="11"/>
  <c r="AE5" i="11"/>
  <c r="Y19" i="11"/>
  <c r="Y18" i="11"/>
  <c r="Y16" i="11"/>
  <c r="Y15" i="11"/>
  <c r="Y13" i="11"/>
  <c r="Y12" i="11"/>
  <c r="Y10" i="11"/>
  <c r="Y9" i="11"/>
  <c r="S15" i="11"/>
  <c r="S14" i="11"/>
  <c r="S12" i="11"/>
  <c r="S11" i="11"/>
  <c r="S9" i="11"/>
  <c r="S8" i="11"/>
  <c r="S6" i="11"/>
  <c r="S5" i="11"/>
  <c r="AE15" i="10"/>
  <c r="AE14" i="10"/>
  <c r="AE12" i="10"/>
  <c r="AE11" i="10"/>
  <c r="AE9" i="10"/>
  <c r="AE8" i="10"/>
  <c r="AE6" i="10"/>
  <c r="AE5" i="10"/>
  <c r="Y19" i="10"/>
  <c r="Y18" i="10"/>
  <c r="Y16" i="10"/>
  <c r="Y15" i="10"/>
  <c r="Y13" i="10"/>
  <c r="Y12" i="10"/>
  <c r="Y10" i="10"/>
  <c r="Y9" i="10"/>
  <c r="S12" i="10"/>
  <c r="S15" i="10"/>
  <c r="S14" i="10"/>
  <c r="S11" i="10"/>
  <c r="S9" i="10"/>
  <c r="S8" i="10"/>
  <c r="S6" i="10"/>
  <c r="S5" i="10"/>
  <c r="AE15" i="9"/>
  <c r="AE14" i="9"/>
  <c r="AE12" i="9"/>
  <c r="AE11" i="9"/>
  <c r="AE9" i="9"/>
  <c r="AE8" i="9"/>
  <c r="AE6" i="9"/>
  <c r="AE5" i="9"/>
  <c r="Y19" i="9"/>
  <c r="Y18" i="9"/>
  <c r="Y16" i="9"/>
  <c r="Y13" i="9"/>
  <c r="Y15" i="9"/>
  <c r="Y12" i="9"/>
  <c r="Y10" i="9"/>
  <c r="Y9" i="9"/>
  <c r="S15" i="9"/>
  <c r="S14" i="9"/>
  <c r="S12" i="9"/>
  <c r="S11" i="9"/>
  <c r="S9" i="9"/>
  <c r="S8" i="9"/>
  <c r="S6" i="9"/>
  <c r="S5" i="9"/>
  <c r="AE15" i="12"/>
  <c r="AE14" i="12"/>
  <c r="AE12" i="12"/>
  <c r="AE11" i="12"/>
  <c r="AE9" i="12"/>
  <c r="AE8" i="12"/>
  <c r="AE6" i="12"/>
  <c r="AE5" i="12"/>
  <c r="Y19" i="12"/>
  <c r="Y18" i="12"/>
  <c r="Y16" i="12"/>
  <c r="Y15" i="12"/>
  <c r="Y13" i="12"/>
  <c r="Y12" i="12"/>
  <c r="Y10" i="12"/>
  <c r="Y9" i="12"/>
  <c r="S15" i="12"/>
  <c r="S14" i="12"/>
  <c r="S12" i="12"/>
  <c r="S11" i="12"/>
  <c r="S9" i="12"/>
  <c r="S8" i="12"/>
  <c r="S6" i="12"/>
  <c r="S5" i="12"/>
  <c r="F66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I62" i="4"/>
  <c r="I63" i="4"/>
  <c r="I64" i="4"/>
  <c r="K64" i="4" s="1"/>
  <c r="I65" i="4"/>
  <c r="I66" i="4"/>
  <c r="I67" i="4"/>
  <c r="K67" i="4" s="1"/>
  <c r="L67" i="4" s="1"/>
  <c r="N67" i="4" s="1"/>
  <c r="I68" i="4"/>
  <c r="K68" i="4" s="1"/>
  <c r="L68" i="4" s="1"/>
  <c r="N68" i="4" s="1"/>
  <c r="I69" i="4"/>
  <c r="K69" i="4" s="1"/>
  <c r="L69" i="4" s="1"/>
  <c r="N69" i="4" s="1"/>
  <c r="I70" i="4"/>
  <c r="K70" i="4" s="1"/>
  <c r="L70" i="4" s="1"/>
  <c r="N70" i="4" s="1"/>
  <c r="I71" i="4"/>
  <c r="K71" i="4" s="1"/>
  <c r="L71" i="4" s="1"/>
  <c r="N71" i="4" s="1"/>
  <c r="I72" i="4"/>
  <c r="K72" i="4" s="1"/>
  <c r="L72" i="4" s="1"/>
  <c r="N72" i="4" s="1"/>
  <c r="I73" i="4"/>
  <c r="K73" i="4" s="1"/>
  <c r="L73" i="4" s="1"/>
  <c r="N73" i="4" s="1"/>
  <c r="I74" i="4"/>
  <c r="K74" i="4" s="1"/>
  <c r="L74" i="4" s="1"/>
  <c r="N74" i="4" s="1"/>
  <c r="I75" i="4"/>
  <c r="I76" i="4"/>
  <c r="K76" i="4" s="1"/>
  <c r="L76" i="4" s="1"/>
  <c r="N76" i="4" s="1"/>
  <c r="I77" i="4"/>
  <c r="K77" i="4" s="1"/>
  <c r="L77" i="4" s="1"/>
  <c r="N77" i="4" s="1"/>
  <c r="I78" i="4"/>
  <c r="K78" i="4" s="1"/>
  <c r="L78" i="4" s="1"/>
  <c r="N78" i="4" s="1"/>
  <c r="I79" i="4"/>
  <c r="K79" i="4" s="1"/>
  <c r="L79" i="4" s="1"/>
  <c r="N79" i="4" s="1"/>
  <c r="I80" i="4"/>
  <c r="K80" i="4" s="1"/>
  <c r="L80" i="4" s="1"/>
  <c r="N80" i="4" s="1"/>
  <c r="I81" i="4"/>
  <c r="K81" i="4" s="1"/>
  <c r="L81" i="4" s="1"/>
  <c r="N81" i="4" s="1"/>
  <c r="I82" i="4"/>
  <c r="K82" i="4" s="1"/>
  <c r="L82" i="4" s="1"/>
  <c r="N82" i="4" s="1"/>
  <c r="I83" i="4"/>
  <c r="K83" i="4" s="1"/>
  <c r="L83" i="4" s="1"/>
  <c r="N83" i="4" s="1"/>
  <c r="I84" i="4"/>
  <c r="K84" i="4" s="1"/>
  <c r="L84" i="4" s="1"/>
  <c r="N84" i="4" s="1"/>
  <c r="I85" i="4"/>
  <c r="K85" i="4" s="1"/>
  <c r="L85" i="4" s="1"/>
  <c r="N85" i="4" s="1"/>
  <c r="I86" i="4"/>
  <c r="K86" i="4" s="1"/>
  <c r="L86" i="4" s="1"/>
  <c r="N86" i="4" s="1"/>
  <c r="I87" i="4"/>
  <c r="K87" i="4" s="1"/>
  <c r="L87" i="4" s="1"/>
  <c r="N87" i="4" s="1"/>
  <c r="I88" i="4"/>
  <c r="K88" i="4" s="1"/>
  <c r="L88" i="4" s="1"/>
  <c r="N88" i="4" s="1"/>
  <c r="I89" i="4"/>
  <c r="K89" i="4" s="1"/>
  <c r="L89" i="4" s="1"/>
  <c r="N89" i="4" s="1"/>
  <c r="I90" i="4"/>
  <c r="K90" i="4" s="1"/>
  <c r="L90" i="4" s="1"/>
  <c r="N90" i="4" s="1"/>
  <c r="I91" i="4"/>
  <c r="K91" i="4" s="1"/>
  <c r="L91" i="4" s="1"/>
  <c r="N91" i="4" s="1"/>
  <c r="I92" i="4"/>
  <c r="I93" i="4"/>
  <c r="K93" i="4" s="1"/>
  <c r="L93" i="4" s="1"/>
  <c r="N93" i="4" s="1"/>
  <c r="I94" i="4"/>
  <c r="I95" i="4"/>
  <c r="I96" i="4"/>
  <c r="I97" i="4"/>
  <c r="K97" i="4" s="1"/>
  <c r="L97" i="4" s="1"/>
  <c r="N97" i="4" s="1"/>
  <c r="I98" i="4"/>
  <c r="K98" i="4" s="1"/>
  <c r="L98" i="4" s="1"/>
  <c r="N98" i="4" s="1"/>
  <c r="I99" i="4"/>
  <c r="K99" i="4" s="1"/>
  <c r="L99" i="4" s="1"/>
  <c r="N99" i="4" s="1"/>
  <c r="I100" i="4"/>
  <c r="K100" i="4" s="1"/>
  <c r="L100" i="4" s="1"/>
  <c r="N100" i="4" s="1"/>
  <c r="I101" i="4"/>
  <c r="K101" i="4" s="1"/>
  <c r="L101" i="4" s="1"/>
  <c r="N101" i="4" s="1"/>
  <c r="I102" i="4"/>
  <c r="K102" i="4" s="1"/>
  <c r="L102" i="4" s="1"/>
  <c r="N102" i="4" s="1"/>
  <c r="I103" i="4"/>
  <c r="K103" i="4" s="1"/>
  <c r="L103" i="4" s="1"/>
  <c r="N103" i="4" s="1"/>
  <c r="I104" i="4"/>
  <c r="K104" i="4" s="1"/>
  <c r="L104" i="4" s="1"/>
  <c r="N104" i="4" s="1"/>
  <c r="I105" i="4"/>
  <c r="K105" i="4" s="1"/>
  <c r="L105" i="4" s="1"/>
  <c r="N105" i="4" s="1"/>
  <c r="I106" i="4"/>
  <c r="K106" i="4" s="1"/>
  <c r="L106" i="4" s="1"/>
  <c r="N106" i="4" s="1"/>
  <c r="I107" i="4"/>
  <c r="K107" i="4" s="1"/>
  <c r="L107" i="4" s="1"/>
  <c r="N107" i="4" s="1"/>
  <c r="I108" i="4"/>
  <c r="K108" i="4" s="1"/>
  <c r="L108" i="4" s="1"/>
  <c r="N108" i="4" s="1"/>
  <c r="I109" i="4"/>
  <c r="K109" i="4" s="1"/>
  <c r="L109" i="4" s="1"/>
  <c r="N109" i="4" s="1"/>
  <c r="I110" i="4"/>
  <c r="K110" i="4" s="1"/>
  <c r="L110" i="4" s="1"/>
  <c r="N110" i="4" s="1"/>
  <c r="I111" i="4"/>
  <c r="K111" i="4" s="1"/>
  <c r="L111" i="4" s="1"/>
  <c r="N111" i="4" s="1"/>
  <c r="I112" i="4"/>
  <c r="K112" i="4" s="1"/>
  <c r="L112" i="4" s="1"/>
  <c r="N112" i="4" s="1"/>
  <c r="I113" i="4"/>
  <c r="K113" i="4" s="1"/>
  <c r="L113" i="4" s="1"/>
  <c r="N113" i="4" s="1"/>
  <c r="I114" i="4"/>
  <c r="K114" i="4" s="1"/>
  <c r="L114" i="4" s="1"/>
  <c r="N114" i="4" s="1"/>
  <c r="I115" i="4"/>
  <c r="K115" i="4" s="1"/>
  <c r="L115" i="4" s="1"/>
  <c r="N115" i="4" s="1"/>
  <c r="I116" i="4"/>
  <c r="K116" i="4" s="1"/>
  <c r="L116" i="4" s="1"/>
  <c r="N116" i="4" s="1"/>
  <c r="I117" i="4"/>
  <c r="K117" i="4" s="1"/>
  <c r="L117" i="4" s="1"/>
  <c r="N117" i="4" s="1"/>
  <c r="I118" i="4"/>
  <c r="K118" i="4" s="1"/>
  <c r="L118" i="4" s="1"/>
  <c r="N118" i="4" s="1"/>
  <c r="I119" i="4"/>
  <c r="K119" i="4" s="1"/>
  <c r="L119" i="4" s="1"/>
  <c r="N119" i="4" s="1"/>
  <c r="I120" i="4"/>
  <c r="K120" i="4" s="1"/>
  <c r="L120" i="4" s="1"/>
  <c r="N120" i="4" s="1"/>
  <c r="I121" i="4"/>
  <c r="K121" i="4" s="1"/>
  <c r="L121" i="4" s="1"/>
  <c r="N121" i="4" s="1"/>
  <c r="I122" i="4"/>
  <c r="K122" i="4" s="1"/>
  <c r="L122" i="4" s="1"/>
  <c r="N122" i="4" s="1"/>
  <c r="I123" i="4"/>
  <c r="K123" i="4" s="1"/>
  <c r="L123" i="4" s="1"/>
  <c r="N123" i="4" s="1"/>
  <c r="I124" i="4"/>
  <c r="K124" i="4" s="1"/>
  <c r="L124" i="4" s="1"/>
  <c r="N124" i="4" s="1"/>
  <c r="I125" i="4"/>
  <c r="K125" i="4" s="1"/>
  <c r="L125" i="4" s="1"/>
  <c r="N125" i="4" s="1"/>
  <c r="I126" i="4"/>
  <c r="K126" i="4" s="1"/>
  <c r="L126" i="4" s="1"/>
  <c r="N126" i="4" s="1"/>
  <c r="I127" i="4"/>
  <c r="K127" i="4" s="1"/>
  <c r="L127" i="4" s="1"/>
  <c r="N127" i="4" s="1"/>
  <c r="I128" i="4"/>
  <c r="K128" i="4" s="1"/>
  <c r="L128" i="4" s="1"/>
  <c r="N128" i="4" s="1"/>
  <c r="I129" i="4"/>
  <c r="K129" i="4" s="1"/>
  <c r="L129" i="4" s="1"/>
  <c r="N129" i="4" s="1"/>
  <c r="I130" i="4"/>
  <c r="K130" i="4" s="1"/>
  <c r="L130" i="4" s="1"/>
  <c r="N130" i="4" s="1"/>
  <c r="I131" i="4"/>
  <c r="K131" i="4" s="1"/>
  <c r="L131" i="4" s="1"/>
  <c r="N131" i="4" s="1"/>
  <c r="I132" i="4"/>
  <c r="K132" i="4" s="1"/>
  <c r="L132" i="4" s="1"/>
  <c r="N132" i="4" s="1"/>
  <c r="I133" i="4"/>
  <c r="K133" i="4" s="1"/>
  <c r="L133" i="4" s="1"/>
  <c r="N133" i="4" s="1"/>
  <c r="I134" i="4"/>
  <c r="K134" i="4" s="1"/>
  <c r="L134" i="4" s="1"/>
  <c r="N134" i="4" s="1"/>
  <c r="I135" i="4"/>
  <c r="K135" i="4" s="1"/>
  <c r="L135" i="4" s="1"/>
  <c r="N135" i="4" s="1"/>
  <c r="I136" i="4"/>
  <c r="K136" i="4" s="1"/>
  <c r="L136" i="4" s="1"/>
  <c r="N136" i="4" s="1"/>
  <c r="I137" i="4"/>
  <c r="K137" i="4" s="1"/>
  <c r="L137" i="4" s="1"/>
  <c r="N137" i="4" s="1"/>
  <c r="I138" i="4"/>
  <c r="K138" i="4" s="1"/>
  <c r="L138" i="4" s="1"/>
  <c r="N138" i="4" s="1"/>
  <c r="I139" i="4"/>
  <c r="K139" i="4" s="1"/>
  <c r="L139" i="4" s="1"/>
  <c r="N139" i="4" s="1"/>
  <c r="I140" i="4"/>
  <c r="K140" i="4" s="1"/>
  <c r="L140" i="4" s="1"/>
  <c r="N140" i="4" s="1"/>
  <c r="I141" i="4"/>
  <c r="K141" i="4" s="1"/>
  <c r="L141" i="4" s="1"/>
  <c r="N141" i="4" s="1"/>
  <c r="I142" i="4"/>
  <c r="K142" i="4" s="1"/>
  <c r="L142" i="4" s="1"/>
  <c r="N142" i="4" s="1"/>
  <c r="I143" i="4"/>
  <c r="K143" i="4" s="1"/>
  <c r="L143" i="4" s="1"/>
  <c r="N143" i="4" s="1"/>
  <c r="I144" i="4"/>
  <c r="K144" i="4" s="1"/>
  <c r="L144" i="4" s="1"/>
  <c r="N144" i="4" s="1"/>
  <c r="I145" i="4"/>
  <c r="K145" i="4" s="1"/>
  <c r="L145" i="4" s="1"/>
  <c r="N145" i="4" s="1"/>
  <c r="I146" i="4"/>
  <c r="K146" i="4" s="1"/>
  <c r="L146" i="4" s="1"/>
  <c r="N146" i="4" s="1"/>
  <c r="I147" i="4"/>
  <c r="K147" i="4" s="1"/>
  <c r="L147" i="4" s="1"/>
  <c r="N147" i="4" s="1"/>
  <c r="I148" i="4"/>
  <c r="K148" i="4" s="1"/>
  <c r="L148" i="4" s="1"/>
  <c r="N148" i="4" s="1"/>
  <c r="I149" i="4"/>
  <c r="K149" i="4" s="1"/>
  <c r="L149" i="4" s="1"/>
  <c r="N149" i="4" s="1"/>
  <c r="I150" i="4"/>
  <c r="K150" i="4" s="1"/>
  <c r="L150" i="4" s="1"/>
  <c r="N150" i="4" s="1"/>
  <c r="I151" i="4"/>
  <c r="K151" i="4" s="1"/>
  <c r="L151" i="4" s="1"/>
  <c r="N151" i="4" s="1"/>
  <c r="S6" i="5"/>
  <c r="S9" i="5"/>
  <c r="S12" i="5"/>
  <c r="S15" i="5"/>
  <c r="D22" i="4"/>
  <c r="I3" i="4"/>
  <c r="M3" i="4"/>
  <c r="Q3" i="4"/>
  <c r="R3" i="4"/>
  <c r="S3" i="4"/>
  <c r="T3" i="4"/>
  <c r="I4" i="4"/>
  <c r="M4" i="4" s="1"/>
  <c r="O4" i="4" s="1"/>
  <c r="Q4" i="4"/>
  <c r="R4" i="4"/>
  <c r="S4" i="4"/>
  <c r="T4" i="4"/>
  <c r="I5" i="4"/>
  <c r="K5" i="4"/>
  <c r="L5" i="4" s="1"/>
  <c r="N5" i="4" s="1"/>
  <c r="Q5" i="4"/>
  <c r="R5" i="4"/>
  <c r="S5" i="4"/>
  <c r="T5" i="4"/>
  <c r="I6" i="4"/>
  <c r="J6" i="4"/>
  <c r="P6" i="4" s="1"/>
  <c r="K6" i="4"/>
  <c r="L6" i="4" s="1"/>
  <c r="N6" i="4" s="1"/>
  <c r="M6" i="4"/>
  <c r="O6" i="4"/>
  <c r="Q6" i="4"/>
  <c r="R6" i="4"/>
  <c r="S6" i="4"/>
  <c r="T6" i="4"/>
  <c r="I7" i="4"/>
  <c r="K7" i="4"/>
  <c r="L7" i="4" s="1"/>
  <c r="N7" i="4" s="1"/>
  <c r="M7" i="4"/>
  <c r="O7" i="4"/>
  <c r="Q7" i="4"/>
  <c r="R7" i="4"/>
  <c r="S7" i="4"/>
  <c r="T7" i="4"/>
  <c r="I8" i="4"/>
  <c r="J8" i="4" s="1"/>
  <c r="P8" i="4" s="1"/>
  <c r="K8" i="4"/>
  <c r="L8" i="4"/>
  <c r="M8" i="4"/>
  <c r="O8" i="4"/>
  <c r="N8" i="4"/>
  <c r="Q8" i="4"/>
  <c r="R8" i="4"/>
  <c r="S8" i="4"/>
  <c r="T8" i="4"/>
  <c r="I9" i="4"/>
  <c r="J9" i="4" s="1"/>
  <c r="P9" i="4" s="1"/>
  <c r="K9" i="4"/>
  <c r="L9" i="4" s="1"/>
  <c r="N9" i="4" s="1"/>
  <c r="M9" i="4"/>
  <c r="O9" i="4"/>
  <c r="Q9" i="4"/>
  <c r="R9" i="4"/>
  <c r="S9" i="4"/>
  <c r="T9" i="4"/>
  <c r="I10" i="4"/>
  <c r="J10" i="4" s="1"/>
  <c r="P10" i="4" s="1"/>
  <c r="K10" i="4"/>
  <c r="L10" i="4" s="1"/>
  <c r="N10" i="4" s="1"/>
  <c r="M10" i="4"/>
  <c r="O10" i="4" s="1"/>
  <c r="Q10" i="4"/>
  <c r="R10" i="4"/>
  <c r="S10" i="4"/>
  <c r="T10" i="4"/>
  <c r="I11" i="4"/>
  <c r="J11" i="4" s="1"/>
  <c r="P11" i="4" s="1"/>
  <c r="K11" i="4"/>
  <c r="L11" i="4"/>
  <c r="M11" i="4"/>
  <c r="O11" i="4"/>
  <c r="N11" i="4"/>
  <c r="Q11" i="4"/>
  <c r="R11" i="4"/>
  <c r="S11" i="4"/>
  <c r="T11" i="4"/>
  <c r="I12" i="4"/>
  <c r="K12" i="4"/>
  <c r="L12" i="4" s="1"/>
  <c r="N12" i="4" s="1"/>
  <c r="Q12" i="4"/>
  <c r="R12" i="4"/>
  <c r="S12" i="4"/>
  <c r="T12" i="4"/>
  <c r="I13" i="4"/>
  <c r="J13" i="4" s="1"/>
  <c r="P13" i="4" s="1"/>
  <c r="K13" i="4"/>
  <c r="L13" i="4"/>
  <c r="M13" i="4"/>
  <c r="O13" i="4" s="1"/>
  <c r="N13" i="4"/>
  <c r="Q13" i="4"/>
  <c r="R13" i="4"/>
  <c r="S13" i="4"/>
  <c r="T13" i="4"/>
  <c r="I14" i="4"/>
  <c r="J14" i="4" s="1"/>
  <c r="P14" i="4" s="1"/>
  <c r="K14" i="4"/>
  <c r="L14" i="4" s="1"/>
  <c r="N14" i="4" s="1"/>
  <c r="M14" i="4"/>
  <c r="O14" i="4" s="1"/>
  <c r="Q14" i="4"/>
  <c r="R14" i="4"/>
  <c r="S14" i="4"/>
  <c r="T14" i="4"/>
  <c r="I15" i="4"/>
  <c r="J15" i="4" s="1"/>
  <c r="P15" i="4" s="1"/>
  <c r="K15" i="4"/>
  <c r="L15" i="4" s="1"/>
  <c r="N15" i="4" s="1"/>
  <c r="M15" i="4"/>
  <c r="O15" i="4"/>
  <c r="Q15" i="4"/>
  <c r="R15" i="4"/>
  <c r="S15" i="4"/>
  <c r="T15" i="4"/>
  <c r="I16" i="4"/>
  <c r="K16" i="4"/>
  <c r="L16" i="4" s="1"/>
  <c r="N16" i="4" s="1"/>
  <c r="M16" i="4"/>
  <c r="O16" i="4"/>
  <c r="Q16" i="4"/>
  <c r="R16" i="4"/>
  <c r="S16" i="4"/>
  <c r="T16" i="4"/>
  <c r="I17" i="4"/>
  <c r="J17" i="4" s="1"/>
  <c r="P17" i="4" s="1"/>
  <c r="K17" i="4"/>
  <c r="L17" i="4" s="1"/>
  <c r="N17" i="4" s="1"/>
  <c r="M17" i="4"/>
  <c r="O17" i="4"/>
  <c r="Q17" i="4"/>
  <c r="R17" i="4"/>
  <c r="S17" i="4"/>
  <c r="T17" i="4"/>
  <c r="I18" i="4"/>
  <c r="J18" i="4" s="1"/>
  <c r="P18" i="4" s="1"/>
  <c r="K18" i="4"/>
  <c r="L18" i="4"/>
  <c r="M18" i="4"/>
  <c r="O18" i="4" s="1"/>
  <c r="N18" i="4"/>
  <c r="Q18" i="4"/>
  <c r="R18" i="4"/>
  <c r="S18" i="4"/>
  <c r="T18" i="4"/>
  <c r="I19" i="4"/>
  <c r="J19" i="4" s="1"/>
  <c r="P19" i="4" s="1"/>
  <c r="K19" i="4"/>
  <c r="L19" i="4"/>
  <c r="M19" i="4"/>
  <c r="O19" i="4"/>
  <c r="N19" i="4"/>
  <c r="Q19" i="4"/>
  <c r="R19" i="4"/>
  <c r="S19" i="4"/>
  <c r="T19" i="4"/>
  <c r="I20" i="4"/>
  <c r="J20" i="4" s="1"/>
  <c r="P20" i="4" s="1"/>
  <c r="K20" i="4"/>
  <c r="L20" i="4" s="1"/>
  <c r="N20" i="4" s="1"/>
  <c r="M20" i="4"/>
  <c r="O20" i="4" s="1"/>
  <c r="Q20" i="4"/>
  <c r="R20" i="4"/>
  <c r="S20" i="4"/>
  <c r="T20" i="4"/>
  <c r="I21" i="4"/>
  <c r="J21" i="4" s="1"/>
  <c r="P21" i="4" s="1"/>
  <c r="K21" i="4"/>
  <c r="L21" i="4" s="1"/>
  <c r="N21" i="4" s="1"/>
  <c r="M21" i="4"/>
  <c r="O21" i="4"/>
  <c r="Q21" i="4"/>
  <c r="R21" i="4"/>
  <c r="S21" i="4"/>
  <c r="T21" i="4"/>
  <c r="I22" i="4"/>
  <c r="Q22" i="4"/>
  <c r="R22" i="4"/>
  <c r="S22" i="4"/>
  <c r="T22" i="4"/>
  <c r="I23" i="4"/>
  <c r="J23" i="4" s="1"/>
  <c r="P23" i="4" s="1"/>
  <c r="K23" i="4"/>
  <c r="L23" i="4"/>
  <c r="M23" i="4"/>
  <c r="O23" i="4" s="1"/>
  <c r="N23" i="4"/>
  <c r="Q23" i="4"/>
  <c r="R23" i="4"/>
  <c r="S23" i="4"/>
  <c r="T23" i="4"/>
  <c r="I24" i="4"/>
  <c r="Q24" i="4"/>
  <c r="R24" i="4"/>
  <c r="S24" i="4"/>
  <c r="T24" i="4"/>
  <c r="I25" i="4"/>
  <c r="J25" i="4" s="1"/>
  <c r="P25" i="4" s="1"/>
  <c r="K25" i="4"/>
  <c r="L25" i="4" s="1"/>
  <c r="N25" i="4" s="1"/>
  <c r="M25" i="4"/>
  <c r="O25" i="4" s="1"/>
  <c r="Q25" i="4"/>
  <c r="R25" i="4"/>
  <c r="S25" i="4"/>
  <c r="T25" i="4"/>
  <c r="I26" i="4"/>
  <c r="J26" i="4" s="1"/>
  <c r="P26" i="4" s="1"/>
  <c r="K26" i="4"/>
  <c r="L26" i="4"/>
  <c r="M26" i="4"/>
  <c r="O26" i="4" s="1"/>
  <c r="N26" i="4"/>
  <c r="Q26" i="4"/>
  <c r="R26" i="4"/>
  <c r="S26" i="4"/>
  <c r="T26" i="4"/>
  <c r="I27" i="4"/>
  <c r="K27" i="4"/>
  <c r="L27" i="4" s="1"/>
  <c r="N27" i="4" s="1"/>
  <c r="Q27" i="4"/>
  <c r="R27" i="4"/>
  <c r="S27" i="4"/>
  <c r="T27" i="4"/>
  <c r="I28" i="4"/>
  <c r="J28" i="4" s="1"/>
  <c r="P28" i="4" s="1"/>
  <c r="K28" i="4"/>
  <c r="L28" i="4" s="1"/>
  <c r="N28" i="4" s="1"/>
  <c r="M28" i="4"/>
  <c r="O28" i="4"/>
  <c r="Q28" i="4"/>
  <c r="R28" i="4"/>
  <c r="S28" i="4"/>
  <c r="T28" i="4"/>
  <c r="I29" i="4"/>
  <c r="J29" i="4" s="1"/>
  <c r="P29" i="4" s="1"/>
  <c r="K29" i="4"/>
  <c r="L29" i="4" s="1"/>
  <c r="N29" i="4" s="1"/>
  <c r="M29" i="4"/>
  <c r="O29" i="4" s="1"/>
  <c r="Q29" i="4"/>
  <c r="R29" i="4"/>
  <c r="S29" i="4"/>
  <c r="T29" i="4"/>
  <c r="I30" i="4"/>
  <c r="J30" i="4" s="1"/>
  <c r="P30" i="4" s="1"/>
  <c r="K30" i="4"/>
  <c r="L30" i="4" s="1"/>
  <c r="N30" i="4" s="1"/>
  <c r="M30" i="4"/>
  <c r="O30" i="4"/>
  <c r="Q30" i="4"/>
  <c r="R30" i="4"/>
  <c r="S30" i="4"/>
  <c r="T30" i="4"/>
  <c r="I31" i="4"/>
  <c r="J31" i="4" s="1"/>
  <c r="P31" i="4" s="1"/>
  <c r="K31" i="4"/>
  <c r="L31" i="4" s="1"/>
  <c r="N31" i="4" s="1"/>
  <c r="M31" i="4"/>
  <c r="O31" i="4"/>
  <c r="Q31" i="4"/>
  <c r="R31" i="4"/>
  <c r="S31" i="4"/>
  <c r="T31" i="4"/>
  <c r="I32" i="4"/>
  <c r="J32" i="4" s="1"/>
  <c r="P32" i="4" s="1"/>
  <c r="K32" i="4"/>
  <c r="L32" i="4" s="1"/>
  <c r="N32" i="4" s="1"/>
  <c r="M32" i="4"/>
  <c r="O32" i="4"/>
  <c r="Q32" i="4"/>
  <c r="R32" i="4"/>
  <c r="S32" i="4"/>
  <c r="T32" i="4"/>
  <c r="I33" i="4"/>
  <c r="K33" i="4"/>
  <c r="L33" i="4" s="1"/>
  <c r="N33" i="4" s="1"/>
  <c r="Q33" i="4"/>
  <c r="R33" i="4"/>
  <c r="S33" i="4"/>
  <c r="T33" i="4"/>
  <c r="I34" i="4"/>
  <c r="J34" i="4" s="1"/>
  <c r="P34" i="4" s="1"/>
  <c r="K34" i="4"/>
  <c r="L34" i="4" s="1"/>
  <c r="N34" i="4" s="1"/>
  <c r="M34" i="4"/>
  <c r="O34" i="4"/>
  <c r="Q34" i="4"/>
  <c r="R34" i="4"/>
  <c r="S34" i="4"/>
  <c r="T34" i="4"/>
  <c r="I35" i="4"/>
  <c r="J35" i="4" s="1"/>
  <c r="P35" i="4" s="1"/>
  <c r="K35" i="4"/>
  <c r="L35" i="4" s="1"/>
  <c r="N35" i="4" s="1"/>
  <c r="M35" i="4"/>
  <c r="O35" i="4"/>
  <c r="Q35" i="4"/>
  <c r="R35" i="4"/>
  <c r="S35" i="4"/>
  <c r="T35" i="4"/>
  <c r="I36" i="4"/>
  <c r="K36" i="4"/>
  <c r="L36" i="4" s="1"/>
  <c r="N36" i="4" s="1"/>
  <c r="Q36" i="4"/>
  <c r="R36" i="4"/>
  <c r="S36" i="4"/>
  <c r="T36" i="4"/>
  <c r="I37" i="4"/>
  <c r="J37" i="4" s="1"/>
  <c r="P37" i="4" s="1"/>
  <c r="K37" i="4"/>
  <c r="L37" i="4" s="1"/>
  <c r="N37" i="4" s="1"/>
  <c r="M37" i="4"/>
  <c r="O37" i="4" s="1"/>
  <c r="Q37" i="4"/>
  <c r="R37" i="4"/>
  <c r="S37" i="4"/>
  <c r="T37" i="4"/>
  <c r="I38" i="4"/>
  <c r="J38" i="4" s="1"/>
  <c r="P38" i="4" s="1"/>
  <c r="K38" i="4"/>
  <c r="L38" i="4"/>
  <c r="M38" i="4"/>
  <c r="O38" i="4" s="1"/>
  <c r="Q38" i="4"/>
  <c r="R38" i="4"/>
  <c r="S38" i="4"/>
  <c r="T38" i="4"/>
  <c r="I39" i="4"/>
  <c r="J39" i="4" s="1"/>
  <c r="K39" i="4"/>
  <c r="M39" i="4"/>
  <c r="O39" i="4" s="1"/>
  <c r="Q39" i="4"/>
  <c r="R39" i="4"/>
  <c r="S39" i="4"/>
  <c r="T39" i="4"/>
  <c r="I40" i="4"/>
  <c r="M40" i="4" s="1"/>
  <c r="O40" i="4" s="1"/>
  <c r="J40" i="4"/>
  <c r="P40" i="4" s="1"/>
  <c r="K40" i="4"/>
  <c r="L40" i="4" s="1"/>
  <c r="N40" i="4" s="1"/>
  <c r="Q40" i="4"/>
  <c r="R40" i="4"/>
  <c r="S40" i="4"/>
  <c r="T40" i="4"/>
  <c r="I41" i="4"/>
  <c r="J41" i="4" s="1"/>
  <c r="P41" i="4" s="1"/>
  <c r="K41" i="4"/>
  <c r="L41" i="4" s="1"/>
  <c r="N41" i="4" s="1"/>
  <c r="M41" i="4"/>
  <c r="O41" i="4" s="1"/>
  <c r="Q41" i="4"/>
  <c r="R41" i="4"/>
  <c r="S41" i="4"/>
  <c r="T41" i="4"/>
  <c r="I42" i="4"/>
  <c r="J42" i="4" s="1"/>
  <c r="P42" i="4" s="1"/>
  <c r="K42" i="4"/>
  <c r="L42" i="4" s="1"/>
  <c r="N42" i="4" s="1"/>
  <c r="M42" i="4"/>
  <c r="O42" i="4"/>
  <c r="Q42" i="4"/>
  <c r="R42" i="4"/>
  <c r="S42" i="4"/>
  <c r="T42" i="4"/>
  <c r="I43" i="4"/>
  <c r="J43" i="4" s="1"/>
  <c r="P43" i="4" s="1"/>
  <c r="K43" i="4"/>
  <c r="L43" i="4" s="1"/>
  <c r="N43" i="4" s="1"/>
  <c r="M43" i="4"/>
  <c r="O43" i="4" s="1"/>
  <c r="Q43" i="4"/>
  <c r="R43" i="4"/>
  <c r="S43" i="4"/>
  <c r="T43" i="4"/>
  <c r="I44" i="4"/>
  <c r="M44" i="4" s="1"/>
  <c r="O44" i="4" s="1"/>
  <c r="Q44" i="4"/>
  <c r="R44" i="4"/>
  <c r="S44" i="4"/>
  <c r="T44" i="4"/>
  <c r="I45" i="4"/>
  <c r="Q45" i="4"/>
  <c r="R45" i="4"/>
  <c r="S45" i="4"/>
  <c r="T45" i="4"/>
  <c r="I46" i="4"/>
  <c r="J46" i="4" s="1"/>
  <c r="P46" i="4" s="1"/>
  <c r="K46" i="4"/>
  <c r="L46" i="4" s="1"/>
  <c r="N46" i="4" s="1"/>
  <c r="M46" i="4"/>
  <c r="O46" i="4" s="1"/>
  <c r="Q46" i="4"/>
  <c r="R46" i="4"/>
  <c r="S46" i="4"/>
  <c r="T46" i="4"/>
  <c r="I47" i="4"/>
  <c r="J47" i="4" s="1"/>
  <c r="P47" i="4" s="1"/>
  <c r="K47" i="4"/>
  <c r="L47" i="4"/>
  <c r="M47" i="4"/>
  <c r="O47" i="4"/>
  <c r="N47" i="4"/>
  <c r="Q47" i="4"/>
  <c r="R47" i="4"/>
  <c r="S47" i="4"/>
  <c r="T47" i="4"/>
  <c r="I48" i="4"/>
  <c r="J48" i="4" s="1"/>
  <c r="P48" i="4" s="1"/>
  <c r="K48" i="4"/>
  <c r="L48" i="4" s="1"/>
  <c r="N48" i="4" s="1"/>
  <c r="M48" i="4"/>
  <c r="O48" i="4" s="1"/>
  <c r="Q48" i="4"/>
  <c r="R48" i="4"/>
  <c r="S48" i="4"/>
  <c r="T48" i="4"/>
  <c r="I49" i="4"/>
  <c r="J49" i="4" s="1"/>
  <c r="P49" i="4" s="1"/>
  <c r="K49" i="4"/>
  <c r="L49" i="4"/>
  <c r="M49" i="4"/>
  <c r="O49" i="4" s="1"/>
  <c r="N49" i="4"/>
  <c r="Q49" i="4"/>
  <c r="R49" i="4"/>
  <c r="S49" i="4"/>
  <c r="T49" i="4"/>
  <c r="I50" i="4"/>
  <c r="K50" i="4"/>
  <c r="L50" i="4" s="1"/>
  <c r="N50" i="4" s="1"/>
  <c r="Q50" i="4"/>
  <c r="R50" i="4"/>
  <c r="S50" i="4"/>
  <c r="T50" i="4"/>
  <c r="I51" i="4"/>
  <c r="J51" i="4"/>
  <c r="K51" i="4"/>
  <c r="L51" i="4" s="1"/>
  <c r="N51" i="4" s="1"/>
  <c r="M51" i="4"/>
  <c r="O51" i="4"/>
  <c r="P51" i="4"/>
  <c r="Q51" i="4"/>
  <c r="R51" i="4"/>
  <c r="S51" i="4"/>
  <c r="T51" i="4"/>
  <c r="I52" i="4"/>
  <c r="K52" i="4"/>
  <c r="L52" i="4" s="1"/>
  <c r="N52" i="4" s="1"/>
  <c r="Q52" i="4"/>
  <c r="R52" i="4"/>
  <c r="S52" i="4"/>
  <c r="T52" i="4"/>
  <c r="I53" i="4"/>
  <c r="J53" i="4"/>
  <c r="K53" i="4"/>
  <c r="L53" i="4"/>
  <c r="M53" i="4"/>
  <c r="O53" i="4"/>
  <c r="N53" i="4"/>
  <c r="P53" i="4"/>
  <c r="Q53" i="4"/>
  <c r="R53" i="4"/>
  <c r="S53" i="4"/>
  <c r="T53" i="4"/>
  <c r="I54" i="4"/>
  <c r="J54" i="4" s="1"/>
  <c r="P54" i="4" s="1"/>
  <c r="K54" i="4"/>
  <c r="L54" i="4" s="1"/>
  <c r="N54" i="4" s="1"/>
  <c r="M54" i="4"/>
  <c r="O54" i="4"/>
  <c r="Q54" i="4"/>
  <c r="R54" i="4"/>
  <c r="S54" i="4"/>
  <c r="T54" i="4"/>
  <c r="I55" i="4"/>
  <c r="J55" i="4" s="1"/>
  <c r="P55" i="4" s="1"/>
  <c r="K55" i="4"/>
  <c r="L55" i="4"/>
  <c r="M55" i="4"/>
  <c r="O55" i="4"/>
  <c r="N55" i="4"/>
  <c r="Q55" i="4"/>
  <c r="R55" i="4"/>
  <c r="S55" i="4"/>
  <c r="T55" i="4"/>
  <c r="I56" i="4"/>
  <c r="J56" i="4" s="1"/>
  <c r="P56" i="4" s="1"/>
  <c r="K56" i="4"/>
  <c r="L56" i="4"/>
  <c r="M56" i="4"/>
  <c r="O56" i="4"/>
  <c r="N56" i="4"/>
  <c r="Q56" i="4"/>
  <c r="R56" i="4"/>
  <c r="S56" i="4"/>
  <c r="T56" i="4"/>
  <c r="I57" i="4"/>
  <c r="J57" i="4" s="1"/>
  <c r="P57" i="4" s="1"/>
  <c r="K57" i="4"/>
  <c r="L57" i="4"/>
  <c r="M57" i="4"/>
  <c r="O57" i="4" s="1"/>
  <c r="N57" i="4"/>
  <c r="Q57" i="4"/>
  <c r="R57" i="4"/>
  <c r="S57" i="4"/>
  <c r="T57" i="4"/>
  <c r="I58" i="4"/>
  <c r="J58" i="4" s="1"/>
  <c r="P58" i="4" s="1"/>
  <c r="K58" i="4"/>
  <c r="L58" i="4"/>
  <c r="M58" i="4"/>
  <c r="O58" i="4" s="1"/>
  <c r="N58" i="4"/>
  <c r="Q58" i="4"/>
  <c r="R58" i="4"/>
  <c r="S58" i="4"/>
  <c r="T58" i="4"/>
  <c r="I59" i="4"/>
  <c r="J59" i="4" s="1"/>
  <c r="P59" i="4" s="1"/>
  <c r="K59" i="4"/>
  <c r="L59" i="4" s="1"/>
  <c r="N59" i="4" s="1"/>
  <c r="M59" i="4"/>
  <c r="O59" i="4"/>
  <c r="Q59" i="4"/>
  <c r="R59" i="4"/>
  <c r="S59" i="4"/>
  <c r="T59" i="4"/>
  <c r="I60" i="4"/>
  <c r="J60" i="4" s="1"/>
  <c r="P60" i="4" s="1"/>
  <c r="K60" i="4"/>
  <c r="L60" i="4" s="1"/>
  <c r="N60" i="4" s="1"/>
  <c r="M60" i="4"/>
  <c r="O60" i="4"/>
  <c r="Q60" i="4"/>
  <c r="R60" i="4"/>
  <c r="S60" i="4"/>
  <c r="T60" i="4"/>
  <c r="I61" i="4"/>
  <c r="J61" i="4"/>
  <c r="K61" i="4"/>
  <c r="L61" i="4" s="1"/>
  <c r="N61" i="4" s="1"/>
  <c r="M61" i="4"/>
  <c r="O61" i="4"/>
  <c r="P61" i="4"/>
  <c r="Q61" i="4"/>
  <c r="R61" i="4"/>
  <c r="S61" i="4"/>
  <c r="T61" i="4"/>
  <c r="I2" i="4"/>
  <c r="AE15" i="5"/>
  <c r="AE12" i="5"/>
  <c r="AE9" i="5"/>
  <c r="AE6" i="5"/>
  <c r="AE14" i="5"/>
  <c r="AE11" i="5"/>
  <c r="AE8" i="5"/>
  <c r="AE5" i="5"/>
  <c r="Y19" i="5"/>
  <c r="Y16" i="5"/>
  <c r="Y13" i="5"/>
  <c r="Y10" i="5"/>
  <c r="Y18" i="5"/>
  <c r="Y15" i="5"/>
  <c r="Y12" i="5"/>
  <c r="Y9" i="5"/>
  <c r="S14" i="5"/>
  <c r="S11" i="5"/>
  <c r="S8" i="5"/>
  <c r="S5" i="5"/>
  <c r="D140" i="4"/>
  <c r="F140" i="4"/>
  <c r="D141" i="4"/>
  <c r="F141" i="4"/>
  <c r="D142" i="4"/>
  <c r="F142" i="4"/>
  <c r="D143" i="4"/>
  <c r="F143" i="4"/>
  <c r="D144" i="4"/>
  <c r="F144" i="4"/>
  <c r="D145" i="4"/>
  <c r="F145" i="4"/>
  <c r="D146" i="4"/>
  <c r="F146" i="4"/>
  <c r="D147" i="4"/>
  <c r="F147" i="4"/>
  <c r="D148" i="4"/>
  <c r="F148" i="4"/>
  <c r="D149" i="4"/>
  <c r="D150" i="4"/>
  <c r="F150" i="4"/>
  <c r="D151" i="4"/>
  <c r="F151" i="4"/>
  <c r="D134" i="4"/>
  <c r="F134" i="4"/>
  <c r="D135" i="4"/>
  <c r="F135" i="4"/>
  <c r="D136" i="4"/>
  <c r="F136" i="4"/>
  <c r="D137" i="4"/>
  <c r="F137" i="4"/>
  <c r="D138" i="4"/>
  <c r="F138" i="4"/>
  <c r="D139" i="4"/>
  <c r="F139" i="4"/>
  <c r="D120" i="4"/>
  <c r="F120" i="4"/>
  <c r="D121" i="4"/>
  <c r="F121" i="4"/>
  <c r="D122" i="4"/>
  <c r="F122" i="4"/>
  <c r="D123" i="4"/>
  <c r="F123" i="4"/>
  <c r="D124" i="4"/>
  <c r="F124" i="4"/>
  <c r="D125" i="4"/>
  <c r="F125" i="4"/>
  <c r="D126" i="4"/>
  <c r="F126" i="4"/>
  <c r="D127" i="4"/>
  <c r="F127" i="4"/>
  <c r="D128" i="4"/>
  <c r="F128" i="4"/>
  <c r="D129" i="4"/>
  <c r="F129" i="4"/>
  <c r="D130" i="4"/>
  <c r="F130" i="4"/>
  <c r="D131" i="4"/>
  <c r="F131" i="4"/>
  <c r="D132" i="4"/>
  <c r="F132" i="4"/>
  <c r="D133" i="4"/>
  <c r="F133" i="4"/>
  <c r="D116" i="4"/>
  <c r="D114" i="4"/>
  <c r="D115" i="4"/>
  <c r="F115" i="4"/>
  <c r="F116" i="4"/>
  <c r="D107" i="4"/>
  <c r="F107" i="4"/>
  <c r="D108" i="4"/>
  <c r="F108" i="4"/>
  <c r="D109" i="4"/>
  <c r="F109" i="4"/>
  <c r="D110" i="4"/>
  <c r="F110" i="4"/>
  <c r="D111" i="4"/>
  <c r="F111" i="4"/>
  <c r="D112" i="4"/>
  <c r="F112" i="4"/>
  <c r="D113" i="4"/>
  <c r="F113" i="4"/>
  <c r="D117" i="4"/>
  <c r="F117" i="4"/>
  <c r="D118" i="4"/>
  <c r="F118" i="4"/>
  <c r="D119" i="4"/>
  <c r="F119" i="4"/>
  <c r="D99" i="4"/>
  <c r="F99" i="4"/>
  <c r="D100" i="4"/>
  <c r="F100" i="4"/>
  <c r="D101" i="4"/>
  <c r="F101" i="4"/>
  <c r="D102" i="4"/>
  <c r="F102" i="4"/>
  <c r="D103" i="4"/>
  <c r="F103" i="4"/>
  <c r="D104" i="4"/>
  <c r="F104" i="4"/>
  <c r="D105" i="4"/>
  <c r="F105" i="4"/>
  <c r="D106" i="4"/>
  <c r="F106" i="4"/>
  <c r="D81" i="4"/>
  <c r="F81" i="4"/>
  <c r="D82" i="4"/>
  <c r="F82" i="4"/>
  <c r="D83" i="4"/>
  <c r="F83" i="4"/>
  <c r="D84" i="4"/>
  <c r="F84" i="4"/>
  <c r="D85" i="4"/>
  <c r="F85" i="4"/>
  <c r="D86" i="4"/>
  <c r="F86" i="4"/>
  <c r="D87" i="4"/>
  <c r="F87" i="4"/>
  <c r="D88" i="4"/>
  <c r="F88" i="4"/>
  <c r="D89" i="4"/>
  <c r="F89" i="4"/>
  <c r="D90" i="4"/>
  <c r="F90" i="4"/>
  <c r="D91" i="4"/>
  <c r="F91" i="4"/>
  <c r="D92" i="4"/>
  <c r="F92" i="4"/>
  <c r="D93" i="4"/>
  <c r="F93" i="4"/>
  <c r="D94" i="4"/>
  <c r="F94" i="4"/>
  <c r="D95" i="4"/>
  <c r="F95" i="4"/>
  <c r="D96" i="4"/>
  <c r="F96" i="4"/>
  <c r="D97" i="4"/>
  <c r="F97" i="4"/>
  <c r="D98" i="4"/>
  <c r="F98" i="4"/>
  <c r="D66" i="4"/>
  <c r="D67" i="4"/>
  <c r="F67" i="4"/>
  <c r="D62" i="4"/>
  <c r="F62" i="4"/>
  <c r="D63" i="4"/>
  <c r="F63" i="4"/>
  <c r="D64" i="4"/>
  <c r="F64" i="4"/>
  <c r="D65" i="4"/>
  <c r="F65" i="4"/>
  <c r="D72" i="4"/>
  <c r="F72" i="4"/>
  <c r="D73" i="4"/>
  <c r="F73" i="4"/>
  <c r="D68" i="4"/>
  <c r="F68" i="4"/>
  <c r="D69" i="4"/>
  <c r="F69" i="4"/>
  <c r="D70" i="4"/>
  <c r="F70" i="4"/>
  <c r="D71" i="4"/>
  <c r="F71" i="4"/>
  <c r="D78" i="4"/>
  <c r="F78" i="4"/>
  <c r="D79" i="4"/>
  <c r="F79" i="4"/>
  <c r="D74" i="4"/>
  <c r="F74" i="4"/>
  <c r="D75" i="4"/>
  <c r="F75" i="4"/>
  <c r="D76" i="4"/>
  <c r="F76" i="4"/>
  <c r="D77" i="4"/>
  <c r="F77" i="4"/>
  <c r="D80" i="4"/>
  <c r="F80" i="4"/>
  <c r="D42" i="4"/>
  <c r="F42" i="4"/>
  <c r="D43" i="4"/>
  <c r="F43" i="4"/>
  <c r="D44" i="4"/>
  <c r="F44" i="4"/>
  <c r="D45" i="4"/>
  <c r="F45" i="4"/>
  <c r="D46" i="4"/>
  <c r="F46" i="4"/>
  <c r="D47" i="4"/>
  <c r="F47" i="4"/>
  <c r="D48" i="4"/>
  <c r="F48" i="4"/>
  <c r="D49" i="4"/>
  <c r="F49" i="4"/>
  <c r="D50" i="4"/>
  <c r="F50" i="4"/>
  <c r="D51" i="4"/>
  <c r="F51" i="4"/>
  <c r="D52" i="4"/>
  <c r="D53" i="4"/>
  <c r="F53" i="4"/>
  <c r="D54" i="4"/>
  <c r="F54" i="4"/>
  <c r="D55" i="4"/>
  <c r="F55" i="4"/>
  <c r="D56" i="4"/>
  <c r="F56" i="4"/>
  <c r="D57" i="4"/>
  <c r="F57" i="4"/>
  <c r="D58" i="4"/>
  <c r="F58" i="4"/>
  <c r="D59" i="4"/>
  <c r="F59" i="4"/>
  <c r="D60" i="4"/>
  <c r="F60" i="4"/>
  <c r="D61" i="4"/>
  <c r="F61" i="4"/>
  <c r="F22" i="4"/>
  <c r="D23" i="4"/>
  <c r="F23" i="4"/>
  <c r="D24" i="4"/>
  <c r="F24" i="4"/>
  <c r="D25" i="4"/>
  <c r="F25" i="4"/>
  <c r="D26" i="4"/>
  <c r="F26" i="4"/>
  <c r="D27" i="4"/>
  <c r="F27" i="4"/>
  <c r="D28" i="4"/>
  <c r="F28" i="4"/>
  <c r="D29" i="4"/>
  <c r="F29" i="4"/>
  <c r="D30" i="4"/>
  <c r="F30" i="4"/>
  <c r="D31" i="4"/>
  <c r="F31" i="4"/>
  <c r="D32" i="4"/>
  <c r="F32" i="4"/>
  <c r="D33" i="4"/>
  <c r="F33" i="4"/>
  <c r="D34" i="4"/>
  <c r="F34" i="4"/>
  <c r="D35" i="4"/>
  <c r="F35" i="4"/>
  <c r="D36" i="4"/>
  <c r="F36" i="4"/>
  <c r="D37" i="4"/>
  <c r="F37" i="4"/>
  <c r="D38" i="4"/>
  <c r="F38" i="4"/>
  <c r="D39" i="4"/>
  <c r="F39" i="4"/>
  <c r="D40" i="4"/>
  <c r="F40" i="4"/>
  <c r="D41" i="4"/>
  <c r="F41" i="4"/>
  <c r="D12" i="4"/>
  <c r="F12" i="4"/>
  <c r="D13" i="4"/>
  <c r="F13" i="4"/>
  <c r="D14" i="4"/>
  <c r="F14" i="4"/>
  <c r="D15" i="4"/>
  <c r="F15" i="4"/>
  <c r="D16" i="4"/>
  <c r="F16" i="4"/>
  <c r="D17" i="4"/>
  <c r="F17" i="4"/>
  <c r="D18" i="4"/>
  <c r="F18" i="4"/>
  <c r="D19" i="4"/>
  <c r="F19" i="4"/>
  <c r="D20" i="4"/>
  <c r="F20" i="4"/>
  <c r="D21" i="4"/>
  <c r="F21" i="4"/>
  <c r="M92" i="16"/>
  <c r="M88" i="16"/>
  <c r="M76" i="16"/>
  <c r="M51" i="16"/>
  <c r="M46" i="16"/>
  <c r="M28" i="16"/>
  <c r="L100" i="15"/>
  <c r="K100" i="15"/>
  <c r="L99" i="15"/>
  <c r="K99" i="15"/>
  <c r="L98" i="15"/>
  <c r="K98" i="15"/>
  <c r="L105" i="15"/>
  <c r="K105" i="15"/>
  <c r="L97" i="15"/>
  <c r="K97" i="15"/>
  <c r="L96" i="15"/>
  <c r="K96" i="15"/>
  <c r="M96" i="15" s="1"/>
  <c r="L95" i="15"/>
  <c r="K95" i="15"/>
  <c r="L94" i="15"/>
  <c r="K94" i="15"/>
  <c r="L93" i="15"/>
  <c r="K93" i="15"/>
  <c r="L92" i="15"/>
  <c r="K92" i="15"/>
  <c r="M92" i="15" s="1"/>
  <c r="L91" i="15"/>
  <c r="K91" i="15"/>
  <c r="L90" i="15"/>
  <c r="K90" i="15"/>
  <c r="L89" i="15"/>
  <c r="K89" i="15"/>
  <c r="L88" i="15"/>
  <c r="K88" i="15"/>
  <c r="M88" i="15" s="1"/>
  <c r="L87" i="15"/>
  <c r="K87" i="15"/>
  <c r="L86" i="15"/>
  <c r="K86" i="15"/>
  <c r="L85" i="15"/>
  <c r="K85" i="15"/>
  <c r="L84" i="15"/>
  <c r="K84" i="15"/>
  <c r="M84" i="15" s="1"/>
  <c r="L83" i="15"/>
  <c r="K83" i="15"/>
  <c r="L82" i="15"/>
  <c r="K82" i="15"/>
  <c r="L81" i="15"/>
  <c r="K81" i="15"/>
  <c r="L80" i="15"/>
  <c r="K80" i="15"/>
  <c r="M80" i="15" s="1"/>
  <c r="L79" i="15"/>
  <c r="K79" i="15"/>
  <c r="L78" i="15"/>
  <c r="K78" i="15"/>
  <c r="L77" i="15"/>
  <c r="K77" i="15"/>
  <c r="L76" i="15"/>
  <c r="K76" i="15"/>
  <c r="M76" i="15" s="1"/>
  <c r="L75" i="15"/>
  <c r="K75" i="15"/>
  <c r="L74" i="15"/>
  <c r="K74" i="15"/>
  <c r="L73" i="15"/>
  <c r="K73" i="15"/>
  <c r="L72" i="15"/>
  <c r="K72" i="15"/>
  <c r="M72" i="15" s="1"/>
  <c r="L71" i="15"/>
  <c r="K71" i="15"/>
  <c r="L103" i="15"/>
  <c r="K103" i="15"/>
  <c r="L70" i="15"/>
  <c r="K70" i="15"/>
  <c r="L69" i="15"/>
  <c r="K69" i="15"/>
  <c r="M69" i="15" s="1"/>
  <c r="L68" i="15"/>
  <c r="K68" i="15"/>
  <c r="L67" i="15"/>
  <c r="K67" i="15"/>
  <c r="L66" i="15"/>
  <c r="K66" i="15"/>
  <c r="L65" i="15"/>
  <c r="K65" i="15"/>
  <c r="M65" i="15" s="1"/>
  <c r="L64" i="15"/>
  <c r="K64" i="15"/>
  <c r="L63" i="15"/>
  <c r="K63" i="15"/>
  <c r="L62" i="15"/>
  <c r="K62" i="15"/>
  <c r="L61" i="15"/>
  <c r="K61" i="15"/>
  <c r="M61" i="15" s="1"/>
  <c r="L60" i="15"/>
  <c r="K60" i="15"/>
  <c r="L59" i="15"/>
  <c r="K59" i="15"/>
  <c r="L52" i="15"/>
  <c r="K52" i="15"/>
  <c r="L35" i="15"/>
  <c r="K35" i="15"/>
  <c r="M35" i="15" s="1"/>
  <c r="L4" i="15"/>
  <c r="K4" i="15"/>
  <c r="L57" i="15"/>
  <c r="K57" i="15"/>
  <c r="L55" i="15"/>
  <c r="K55" i="15"/>
  <c r="L36" i="15"/>
  <c r="K36" i="15"/>
  <c r="M36" i="15" s="1"/>
  <c r="L43" i="15"/>
  <c r="K43" i="15"/>
  <c r="L42" i="15"/>
  <c r="K42" i="15"/>
  <c r="L20" i="15"/>
  <c r="K20" i="15"/>
  <c r="L17" i="15"/>
  <c r="K17" i="15"/>
  <c r="M17" i="15" s="1"/>
  <c r="L45" i="15"/>
  <c r="K45" i="15"/>
  <c r="L58" i="15"/>
  <c r="K58" i="15"/>
  <c r="L30" i="15"/>
  <c r="K30" i="15"/>
  <c r="L31" i="15"/>
  <c r="K31" i="15"/>
  <c r="M31" i="15" s="1"/>
  <c r="L2" i="15"/>
  <c r="K2" i="15"/>
  <c r="L46" i="15"/>
  <c r="K46" i="15"/>
  <c r="L50" i="15"/>
  <c r="K50" i="15"/>
  <c r="L39" i="15"/>
  <c r="K39" i="15"/>
  <c r="M39" i="15" s="1"/>
  <c r="L34" i="15"/>
  <c r="K34" i="15"/>
  <c r="L14" i="15"/>
  <c r="K14" i="15"/>
  <c r="L8" i="15"/>
  <c r="K8" i="15"/>
  <c r="L56" i="15"/>
  <c r="K56" i="15"/>
  <c r="M56" i="15" s="1"/>
  <c r="L24" i="15"/>
  <c r="K24" i="15"/>
  <c r="L18" i="15"/>
  <c r="K18" i="15"/>
  <c r="L40" i="15"/>
  <c r="K40" i="15"/>
  <c r="L11" i="15"/>
  <c r="K11" i="15"/>
  <c r="M11" i="15" s="1"/>
  <c r="L49" i="15"/>
  <c r="K49" i="15"/>
  <c r="L44" i="15"/>
  <c r="K44" i="15"/>
  <c r="L3" i="15"/>
  <c r="K3" i="15"/>
  <c r="L51" i="15"/>
  <c r="K51" i="15"/>
  <c r="M51" i="15" s="1"/>
  <c r="L29" i="15"/>
  <c r="K29" i="15"/>
  <c r="L23" i="15"/>
  <c r="K23" i="15"/>
  <c r="L5" i="15"/>
  <c r="K5" i="15"/>
  <c r="L26" i="15"/>
  <c r="K26" i="15"/>
  <c r="M26" i="15" s="1"/>
  <c r="L38" i="15"/>
  <c r="K38" i="15"/>
  <c r="L19" i="15"/>
  <c r="K19" i="15"/>
  <c r="L13" i="15"/>
  <c r="K13" i="15"/>
  <c r="L22" i="15"/>
  <c r="K22" i="15"/>
  <c r="M22" i="15" s="1"/>
  <c r="L33" i="15"/>
  <c r="K33" i="15"/>
  <c r="L16" i="15"/>
  <c r="K16" i="15"/>
  <c r="L32" i="15"/>
  <c r="K32" i="15"/>
  <c r="L28" i="15"/>
  <c r="K28" i="15"/>
  <c r="M28" i="15" s="1"/>
  <c r="L7" i="15"/>
  <c r="K7" i="15"/>
  <c r="L54" i="15"/>
  <c r="K54" i="15"/>
  <c r="L37" i="15"/>
  <c r="K37" i="15"/>
  <c r="L25" i="15"/>
  <c r="K25" i="15"/>
  <c r="M25" i="15" s="1"/>
  <c r="L21" i="15"/>
  <c r="K21" i="15"/>
  <c r="L9" i="15"/>
  <c r="K9" i="15"/>
  <c r="L41" i="15"/>
  <c r="K41" i="15"/>
  <c r="L15" i="15"/>
  <c r="K15" i="15"/>
  <c r="M15" i="15" s="1"/>
  <c r="L6" i="15"/>
  <c r="K6" i="15"/>
  <c r="L12" i="15"/>
  <c r="K12" i="15"/>
  <c r="L48" i="15"/>
  <c r="K48" i="15"/>
  <c r="L27" i="15"/>
  <c r="K27" i="15"/>
  <c r="M27" i="15" s="1"/>
  <c r="L10" i="15"/>
  <c r="K10" i="15"/>
  <c r="L47" i="15"/>
  <c r="K47" i="15"/>
  <c r="L53" i="15"/>
  <c r="K53" i="15"/>
  <c r="M63" i="14"/>
  <c r="M33" i="14"/>
  <c r="M45" i="14"/>
  <c r="L100" i="13"/>
  <c r="K100" i="13"/>
  <c r="L99" i="13"/>
  <c r="K99" i="13"/>
  <c r="L98" i="13"/>
  <c r="K98" i="13"/>
  <c r="L105" i="13"/>
  <c r="K105" i="13"/>
  <c r="L97" i="13"/>
  <c r="K97" i="13"/>
  <c r="L96" i="13"/>
  <c r="K96" i="13"/>
  <c r="L95" i="13"/>
  <c r="K95" i="13"/>
  <c r="L94" i="13"/>
  <c r="K94" i="13"/>
  <c r="L93" i="13"/>
  <c r="K93" i="13"/>
  <c r="L92" i="13"/>
  <c r="K92" i="13"/>
  <c r="L91" i="13"/>
  <c r="K91" i="13"/>
  <c r="L90" i="13"/>
  <c r="K90" i="13"/>
  <c r="L89" i="13"/>
  <c r="K89" i="13"/>
  <c r="L88" i="13"/>
  <c r="K88" i="13"/>
  <c r="L87" i="13"/>
  <c r="K87" i="13"/>
  <c r="L86" i="13"/>
  <c r="K86" i="13"/>
  <c r="L85" i="13"/>
  <c r="K85" i="13"/>
  <c r="L84" i="13"/>
  <c r="K84" i="13"/>
  <c r="L83" i="13"/>
  <c r="K83" i="13"/>
  <c r="L82" i="13"/>
  <c r="K82" i="13"/>
  <c r="L81" i="13"/>
  <c r="K81" i="13"/>
  <c r="L80" i="13"/>
  <c r="K80" i="13"/>
  <c r="L79" i="13"/>
  <c r="K79" i="13"/>
  <c r="L78" i="13"/>
  <c r="K78" i="13"/>
  <c r="L77" i="13"/>
  <c r="K77" i="13"/>
  <c r="L76" i="13"/>
  <c r="K76" i="13"/>
  <c r="L75" i="13"/>
  <c r="K75" i="13"/>
  <c r="L74" i="13"/>
  <c r="K74" i="13"/>
  <c r="L73" i="13"/>
  <c r="K73" i="13"/>
  <c r="L72" i="13"/>
  <c r="K72" i="13"/>
  <c r="L71" i="13"/>
  <c r="K71" i="13"/>
  <c r="L103" i="13"/>
  <c r="K103" i="13"/>
  <c r="L70" i="13"/>
  <c r="K70" i="13"/>
  <c r="L69" i="13"/>
  <c r="K69" i="13"/>
  <c r="L68" i="13"/>
  <c r="K68" i="13"/>
  <c r="L67" i="13"/>
  <c r="K67" i="13"/>
  <c r="L66" i="13"/>
  <c r="K66" i="13"/>
  <c r="L65" i="13"/>
  <c r="K65" i="13"/>
  <c r="L64" i="13"/>
  <c r="K64" i="13"/>
  <c r="L63" i="13"/>
  <c r="K63" i="13"/>
  <c r="L62" i="13"/>
  <c r="K62" i="13"/>
  <c r="L61" i="13"/>
  <c r="K61" i="13"/>
  <c r="L60" i="13"/>
  <c r="K60" i="13"/>
  <c r="L59" i="13"/>
  <c r="K59" i="13"/>
  <c r="L54" i="13"/>
  <c r="K54" i="13"/>
  <c r="L51" i="13"/>
  <c r="K51" i="13"/>
  <c r="L32" i="13"/>
  <c r="K32" i="13"/>
  <c r="L2" i="13"/>
  <c r="K2" i="13"/>
  <c r="L47" i="13"/>
  <c r="K47" i="13"/>
  <c r="L52" i="13"/>
  <c r="K52" i="13"/>
  <c r="L49" i="13"/>
  <c r="K49" i="13"/>
  <c r="L38" i="13"/>
  <c r="K38" i="13"/>
  <c r="L13" i="13"/>
  <c r="K13" i="13"/>
  <c r="L30" i="13"/>
  <c r="K30" i="13"/>
  <c r="L14" i="13"/>
  <c r="K14" i="13"/>
  <c r="L57" i="13"/>
  <c r="K57" i="13"/>
  <c r="L58" i="13"/>
  <c r="K58" i="13"/>
  <c r="L23" i="13"/>
  <c r="K23" i="13"/>
  <c r="L25" i="13"/>
  <c r="K25" i="13"/>
  <c r="L6" i="13"/>
  <c r="K6" i="13"/>
  <c r="L48" i="13"/>
  <c r="K48" i="13"/>
  <c r="L34" i="13"/>
  <c r="K34" i="13"/>
  <c r="L42" i="13"/>
  <c r="K42" i="13"/>
  <c r="L11" i="13"/>
  <c r="K11" i="13"/>
  <c r="L39" i="13"/>
  <c r="K39" i="13"/>
  <c r="L33" i="13"/>
  <c r="K33" i="13"/>
  <c r="L56" i="13"/>
  <c r="K56" i="13"/>
  <c r="L9" i="13"/>
  <c r="K9" i="13"/>
  <c r="L50" i="13"/>
  <c r="K50" i="13"/>
  <c r="L55" i="13"/>
  <c r="K55" i="13"/>
  <c r="L26" i="13"/>
  <c r="K26" i="13"/>
  <c r="L19" i="13"/>
  <c r="K19" i="13"/>
  <c r="L5" i="13"/>
  <c r="K5" i="13"/>
  <c r="L37" i="13"/>
  <c r="K37" i="13"/>
  <c r="L22" i="13"/>
  <c r="K22" i="13"/>
  <c r="L31" i="13"/>
  <c r="K31" i="13"/>
  <c r="L45" i="13"/>
  <c r="K45" i="13"/>
  <c r="L8" i="13"/>
  <c r="K8" i="13"/>
  <c r="L29" i="13"/>
  <c r="K29" i="13"/>
  <c r="L28" i="13"/>
  <c r="K28" i="13"/>
  <c r="L20" i="13"/>
  <c r="K20" i="13"/>
  <c r="L24" i="13"/>
  <c r="K24" i="13"/>
  <c r="L12" i="13"/>
  <c r="K12" i="13"/>
  <c r="L36" i="13"/>
  <c r="K36" i="13"/>
  <c r="L21" i="13"/>
  <c r="K21" i="13"/>
  <c r="L15" i="13"/>
  <c r="K15" i="13"/>
  <c r="L41" i="13"/>
  <c r="K41" i="13"/>
  <c r="L35" i="13"/>
  <c r="K35" i="13"/>
  <c r="L18" i="13"/>
  <c r="K18" i="13"/>
  <c r="L53" i="13"/>
  <c r="K53" i="13"/>
  <c r="L7" i="13"/>
  <c r="K7" i="13"/>
  <c r="L16" i="13"/>
  <c r="K16" i="13"/>
  <c r="L3" i="13"/>
  <c r="K3" i="13"/>
  <c r="L46" i="13"/>
  <c r="K46" i="13"/>
  <c r="L10" i="13"/>
  <c r="K10" i="13"/>
  <c r="L44" i="13"/>
  <c r="K44" i="13"/>
  <c r="L40" i="13"/>
  <c r="K40" i="13"/>
  <c r="L17" i="13"/>
  <c r="K17" i="13"/>
  <c r="L43" i="13"/>
  <c r="K43" i="13"/>
  <c r="L27" i="13"/>
  <c r="K27" i="13"/>
  <c r="L4" i="13"/>
  <c r="K4" i="13"/>
  <c r="L100" i="7"/>
  <c r="K100" i="7"/>
  <c r="L99" i="7"/>
  <c r="K99" i="7"/>
  <c r="L98" i="7"/>
  <c r="K98" i="7"/>
  <c r="L105" i="7"/>
  <c r="K105" i="7"/>
  <c r="L97" i="7"/>
  <c r="K97" i="7"/>
  <c r="L96" i="7"/>
  <c r="K96" i="7"/>
  <c r="L95" i="7"/>
  <c r="K95" i="7"/>
  <c r="L94" i="7"/>
  <c r="K94" i="7"/>
  <c r="L93" i="7"/>
  <c r="K93" i="7"/>
  <c r="L92" i="7"/>
  <c r="K92" i="7"/>
  <c r="L91" i="7"/>
  <c r="K91" i="7"/>
  <c r="L90" i="7"/>
  <c r="K90" i="7"/>
  <c r="L89" i="7"/>
  <c r="K89" i="7"/>
  <c r="L88" i="7"/>
  <c r="K88" i="7"/>
  <c r="L87" i="7"/>
  <c r="K87" i="7"/>
  <c r="L86" i="7"/>
  <c r="K86" i="7"/>
  <c r="L85" i="7"/>
  <c r="K85" i="7"/>
  <c r="L84" i="7"/>
  <c r="K84" i="7"/>
  <c r="L83" i="7"/>
  <c r="K83" i="7"/>
  <c r="L82" i="7"/>
  <c r="K82" i="7"/>
  <c r="L81" i="7"/>
  <c r="K81" i="7"/>
  <c r="L80" i="7"/>
  <c r="K80" i="7"/>
  <c r="L79" i="7"/>
  <c r="K79" i="7"/>
  <c r="L78" i="7"/>
  <c r="K78" i="7"/>
  <c r="L77" i="7"/>
  <c r="K77" i="7"/>
  <c r="L76" i="7"/>
  <c r="K76" i="7"/>
  <c r="L75" i="7"/>
  <c r="K75" i="7"/>
  <c r="L74" i="7"/>
  <c r="K74" i="7"/>
  <c r="L73" i="7"/>
  <c r="K73" i="7"/>
  <c r="L72" i="7"/>
  <c r="K72" i="7"/>
  <c r="L71" i="7"/>
  <c r="K71" i="7"/>
  <c r="L103" i="7"/>
  <c r="K103" i="7"/>
  <c r="L70" i="7"/>
  <c r="K70" i="7"/>
  <c r="L69" i="7"/>
  <c r="K69" i="7"/>
  <c r="L68" i="7"/>
  <c r="K68" i="7"/>
  <c r="L67" i="7"/>
  <c r="K67" i="7"/>
  <c r="L66" i="7"/>
  <c r="K66" i="7"/>
  <c r="L65" i="7"/>
  <c r="K65" i="7"/>
  <c r="L64" i="7"/>
  <c r="K64" i="7"/>
  <c r="L63" i="7"/>
  <c r="K63" i="7"/>
  <c r="L62" i="7"/>
  <c r="K62" i="7"/>
  <c r="L61" i="7"/>
  <c r="K61" i="7"/>
  <c r="L60" i="7"/>
  <c r="K60" i="7"/>
  <c r="L59" i="7"/>
  <c r="K59" i="7"/>
  <c r="L58" i="7"/>
  <c r="K58" i="7"/>
  <c r="L48" i="7"/>
  <c r="K48" i="7"/>
  <c r="L36" i="7"/>
  <c r="K36" i="7"/>
  <c r="L6" i="7"/>
  <c r="K6" i="7"/>
  <c r="L40" i="7"/>
  <c r="K40" i="7"/>
  <c r="L28" i="7"/>
  <c r="K28" i="7"/>
  <c r="L53" i="7"/>
  <c r="K53" i="7"/>
  <c r="L49" i="7"/>
  <c r="K49" i="7"/>
  <c r="L54" i="7"/>
  <c r="K54" i="7"/>
  <c r="L27" i="7"/>
  <c r="K27" i="7"/>
  <c r="L2" i="7"/>
  <c r="K2" i="7"/>
  <c r="L44" i="7"/>
  <c r="K44" i="7"/>
  <c r="L26" i="7"/>
  <c r="K26" i="7"/>
  <c r="L35" i="7"/>
  <c r="K35" i="7"/>
  <c r="L17" i="7"/>
  <c r="K17" i="7"/>
  <c r="L55" i="7"/>
  <c r="K55" i="7"/>
  <c r="L57" i="7"/>
  <c r="K57" i="7"/>
  <c r="L41" i="7"/>
  <c r="K41" i="7"/>
  <c r="L33" i="7"/>
  <c r="K33" i="7"/>
  <c r="L7" i="7"/>
  <c r="K7" i="7"/>
  <c r="L12" i="7"/>
  <c r="K12" i="7"/>
  <c r="L23" i="7"/>
  <c r="K23" i="7"/>
  <c r="L11" i="7"/>
  <c r="K11" i="7"/>
  <c r="L20" i="7"/>
  <c r="K20" i="7"/>
  <c r="L37" i="7"/>
  <c r="K37" i="7"/>
  <c r="L56" i="7"/>
  <c r="K56" i="7"/>
  <c r="L32" i="7"/>
  <c r="K32" i="7"/>
  <c r="L25" i="7"/>
  <c r="K25" i="7"/>
  <c r="L52" i="7"/>
  <c r="K52" i="7"/>
  <c r="L19" i="7"/>
  <c r="K19" i="7"/>
  <c r="L10" i="7"/>
  <c r="K10" i="7"/>
  <c r="L24" i="7"/>
  <c r="K24" i="7"/>
  <c r="L4" i="7"/>
  <c r="K4" i="7"/>
  <c r="L29" i="7"/>
  <c r="K29" i="7"/>
  <c r="L51" i="7"/>
  <c r="K51" i="7"/>
  <c r="L16" i="7"/>
  <c r="K16" i="7"/>
  <c r="L30" i="7"/>
  <c r="K30" i="7"/>
  <c r="L18" i="7"/>
  <c r="K18" i="7"/>
  <c r="L34" i="7"/>
  <c r="K34" i="7"/>
  <c r="L47" i="7"/>
  <c r="K47" i="7"/>
  <c r="L38" i="7"/>
  <c r="K38" i="7"/>
  <c r="L45" i="7"/>
  <c r="K45" i="7"/>
  <c r="L8" i="7"/>
  <c r="K8" i="7"/>
  <c r="L9" i="7"/>
  <c r="K9" i="7"/>
  <c r="L46" i="7"/>
  <c r="K46" i="7"/>
  <c r="L43" i="7"/>
  <c r="K43" i="7"/>
  <c r="L22" i="7"/>
  <c r="K22" i="7"/>
  <c r="L5" i="7"/>
  <c r="K5" i="7"/>
  <c r="L13" i="7"/>
  <c r="K13" i="7"/>
  <c r="L31" i="7"/>
  <c r="K31" i="7"/>
  <c r="L39" i="7"/>
  <c r="K39" i="7"/>
  <c r="L21" i="7"/>
  <c r="K21" i="7"/>
  <c r="L15" i="7"/>
  <c r="K15" i="7"/>
  <c r="L42" i="7"/>
  <c r="K42" i="7"/>
  <c r="L50" i="7"/>
  <c r="K50" i="7"/>
  <c r="L14" i="7"/>
  <c r="K14" i="7"/>
  <c r="L3" i="7"/>
  <c r="K3" i="7"/>
  <c r="F11" i="4"/>
  <c r="D11" i="4"/>
  <c r="F10" i="4"/>
  <c r="D10" i="4"/>
  <c r="F9" i="4"/>
  <c r="D9" i="4"/>
  <c r="F8" i="4"/>
  <c r="D8" i="4"/>
  <c r="F7" i="4"/>
  <c r="D7" i="4"/>
  <c r="F6" i="4"/>
  <c r="D6" i="4"/>
  <c r="F5" i="4"/>
  <c r="D5" i="4"/>
  <c r="F4" i="4"/>
  <c r="D4" i="4"/>
  <c r="F3" i="4"/>
  <c r="D3" i="4"/>
  <c r="T2" i="4"/>
  <c r="S2" i="4"/>
  <c r="R2" i="4"/>
  <c r="Q2" i="4"/>
  <c r="F2" i="4"/>
  <c r="D2" i="4"/>
  <c r="M53" i="14" l="1"/>
  <c r="M7" i="14"/>
  <c r="M55" i="14"/>
  <c r="M6" i="14"/>
  <c r="M8" i="14"/>
  <c r="M39" i="14"/>
  <c r="M22" i="14"/>
  <c r="M38" i="14"/>
  <c r="M46" i="14"/>
  <c r="M16" i="16"/>
  <c r="M69" i="16"/>
  <c r="M30" i="16"/>
  <c r="M29" i="16"/>
  <c r="M84" i="16"/>
  <c r="M80" i="16"/>
  <c r="M72" i="16"/>
  <c r="M38" i="16"/>
  <c r="M6" i="16"/>
  <c r="M12" i="16"/>
  <c r="M37" i="16"/>
  <c r="J75" i="4"/>
  <c r="K75" i="4"/>
  <c r="L75" i="4" s="1"/>
  <c r="H9" i="11"/>
  <c r="M55" i="16"/>
  <c r="M48" i="16"/>
  <c r="M10" i="16"/>
  <c r="M42" i="16"/>
  <c r="M3" i="16"/>
  <c r="M50" i="16"/>
  <c r="M20" i="16"/>
  <c r="M36" i="16"/>
  <c r="M34" i="16"/>
  <c r="M60" i="16"/>
  <c r="M15" i="16"/>
  <c r="M63" i="16"/>
  <c r="M25" i="16"/>
  <c r="M40" i="16"/>
  <c r="M59" i="16"/>
  <c r="M66" i="16"/>
  <c r="M70" i="16"/>
  <c r="M73" i="16"/>
  <c r="M77" i="16"/>
  <c r="M81" i="16"/>
  <c r="M85" i="16"/>
  <c r="M89" i="16"/>
  <c r="M93" i="16"/>
  <c r="M97" i="16"/>
  <c r="M100" i="16"/>
  <c r="M53" i="15"/>
  <c r="M48" i="15"/>
  <c r="M41" i="15"/>
  <c r="M37" i="15"/>
  <c r="M32" i="15"/>
  <c r="M13" i="15"/>
  <c r="M5" i="15"/>
  <c r="M3" i="15"/>
  <c r="M40" i="15"/>
  <c r="M8" i="15"/>
  <c r="M50" i="15"/>
  <c r="M30" i="15"/>
  <c r="M20" i="15"/>
  <c r="M55" i="15"/>
  <c r="M52" i="15"/>
  <c r="M62" i="15"/>
  <c r="M66" i="15"/>
  <c r="M70" i="15"/>
  <c r="M73" i="15"/>
  <c r="M77" i="15"/>
  <c r="M81" i="15"/>
  <c r="M85" i="15"/>
  <c r="M89" i="15"/>
  <c r="M93" i="15"/>
  <c r="M97" i="15"/>
  <c r="M100" i="15"/>
  <c r="M27" i="14"/>
  <c r="M5" i="14"/>
  <c r="M17" i="14"/>
  <c r="M14" i="14"/>
  <c r="M13" i="14"/>
  <c r="M49" i="14"/>
  <c r="M36" i="14"/>
  <c r="M4" i="14"/>
  <c r="M11" i="14"/>
  <c r="M47" i="14"/>
  <c r="M48" i="14"/>
  <c r="M32" i="14"/>
  <c r="M30" i="14"/>
  <c r="M29" i="14"/>
  <c r="M60" i="14"/>
  <c r="M64" i="14"/>
  <c r="M68" i="14"/>
  <c r="M71" i="14"/>
  <c r="M75" i="14"/>
  <c r="M79" i="14"/>
  <c r="M83" i="14"/>
  <c r="M87" i="14"/>
  <c r="M91" i="14"/>
  <c r="M95" i="14"/>
  <c r="M98" i="14"/>
  <c r="M26" i="16"/>
  <c r="M8" i="16"/>
  <c r="M57" i="16"/>
  <c r="M32" i="16"/>
  <c r="M24" i="16"/>
  <c r="M49" i="16"/>
  <c r="M19" i="16"/>
  <c r="M18" i="16"/>
  <c r="M41" i="16"/>
  <c r="M43" i="16"/>
  <c r="M11" i="16"/>
  <c r="M23" i="16"/>
  <c r="M14" i="16"/>
  <c r="M56" i="16"/>
  <c r="M45" i="16"/>
  <c r="M62" i="16"/>
  <c r="M68" i="16"/>
  <c r="M75" i="16"/>
  <c r="M79" i="16"/>
  <c r="M83" i="16"/>
  <c r="M87" i="16"/>
  <c r="M91" i="16"/>
  <c r="M95" i="16"/>
  <c r="M43" i="13"/>
  <c r="M10" i="13"/>
  <c r="M7" i="13"/>
  <c r="M41" i="13"/>
  <c r="M12" i="13"/>
  <c r="M29" i="13"/>
  <c r="M22" i="13"/>
  <c r="M26" i="13"/>
  <c r="M56" i="13"/>
  <c r="M42" i="13"/>
  <c r="M25" i="13"/>
  <c r="M14" i="13"/>
  <c r="M49" i="13"/>
  <c r="M32" i="13"/>
  <c r="M60" i="13"/>
  <c r="M64" i="13"/>
  <c r="M68" i="13"/>
  <c r="M71" i="13"/>
  <c r="M75" i="13"/>
  <c r="M79" i="13"/>
  <c r="M83" i="13"/>
  <c r="M87" i="13"/>
  <c r="M91" i="13"/>
  <c r="M95" i="13"/>
  <c r="M98" i="13"/>
  <c r="M10" i="15"/>
  <c r="M6" i="15"/>
  <c r="M21" i="15"/>
  <c r="M7" i="15"/>
  <c r="M33" i="15"/>
  <c r="M38" i="15"/>
  <c r="M29" i="15"/>
  <c r="M49" i="15"/>
  <c r="M24" i="15"/>
  <c r="M34" i="15"/>
  <c r="M2" i="15"/>
  <c r="M45" i="15"/>
  <c r="M43" i="15"/>
  <c r="M4" i="15"/>
  <c r="M60" i="15"/>
  <c r="M64" i="15"/>
  <c r="M68" i="15"/>
  <c r="M71" i="15"/>
  <c r="M75" i="15"/>
  <c r="M79" i="15"/>
  <c r="M83" i="15"/>
  <c r="M87" i="15"/>
  <c r="M91" i="15"/>
  <c r="M95" i="15"/>
  <c r="M98" i="15"/>
  <c r="M52" i="16"/>
  <c r="M9" i="16"/>
  <c r="M31" i="16"/>
  <c r="M22" i="16"/>
  <c r="M58" i="16"/>
  <c r="M35" i="16"/>
  <c r="M2" i="16"/>
  <c r="M47" i="16"/>
  <c r="M5" i="16"/>
  <c r="M21" i="16"/>
  <c r="M39" i="16"/>
  <c r="M64" i="16"/>
  <c r="M33" i="16"/>
  <c r="M27" i="16"/>
  <c r="M17" i="16"/>
  <c r="M61" i="16"/>
  <c r="M67" i="16"/>
  <c r="M71" i="16"/>
  <c r="M74" i="16"/>
  <c r="M78" i="16"/>
  <c r="M82" i="16"/>
  <c r="M86" i="16"/>
  <c r="M90" i="16"/>
  <c r="M94" i="16"/>
  <c r="M98" i="16"/>
  <c r="M101" i="16"/>
  <c r="M99" i="15"/>
  <c r="M47" i="15"/>
  <c r="M12" i="15"/>
  <c r="M9" i="15"/>
  <c r="M54" i="15"/>
  <c r="M16" i="15"/>
  <c r="M19" i="15"/>
  <c r="M23" i="15"/>
  <c r="M44" i="15"/>
  <c r="M18" i="15"/>
  <c r="M14" i="15"/>
  <c r="M46" i="15"/>
  <c r="M58" i="15"/>
  <c r="M42" i="15"/>
  <c r="M57" i="15"/>
  <c r="M59" i="15"/>
  <c r="M63" i="15"/>
  <c r="M67" i="15"/>
  <c r="M74" i="15"/>
  <c r="M78" i="15"/>
  <c r="M82" i="15"/>
  <c r="M86" i="15"/>
  <c r="M90" i="15"/>
  <c r="M94" i="15"/>
  <c r="M15" i="14"/>
  <c r="M43" i="14"/>
  <c r="M26" i="14"/>
  <c r="M37" i="14"/>
  <c r="M44" i="14"/>
  <c r="M3" i="14"/>
  <c r="M52" i="14"/>
  <c r="M20" i="14"/>
  <c r="M23" i="14"/>
  <c r="M25" i="14"/>
  <c r="M12" i="14"/>
  <c r="M31" i="14"/>
  <c r="M34" i="14"/>
  <c r="M57" i="14"/>
  <c r="M61" i="14"/>
  <c r="M65" i="14"/>
  <c r="M69" i="14"/>
  <c r="M72" i="14"/>
  <c r="M76" i="14"/>
  <c r="M80" i="14"/>
  <c r="M84" i="14"/>
  <c r="M88" i="14"/>
  <c r="M92" i="14"/>
  <c r="M96" i="14"/>
  <c r="M99" i="14"/>
  <c r="M18" i="14"/>
  <c r="M16" i="14"/>
  <c r="M50" i="14"/>
  <c r="M28" i="14"/>
  <c r="M54" i="14"/>
  <c r="M51" i="14"/>
  <c r="M41" i="14"/>
  <c r="M9" i="14"/>
  <c r="M35" i="14"/>
  <c r="M40" i="14"/>
  <c r="M24" i="14"/>
  <c r="M10" i="14"/>
  <c r="M56" i="14"/>
  <c r="M2" i="14"/>
  <c r="M58" i="14"/>
  <c r="M62" i="14"/>
  <c r="M66" i="14"/>
  <c r="M70" i="14"/>
  <c r="M73" i="14"/>
  <c r="M77" i="14"/>
  <c r="M81" i="14"/>
  <c r="M85" i="14"/>
  <c r="M89" i="14"/>
  <c r="M93" i="14"/>
  <c r="M97" i="14"/>
  <c r="M100" i="14"/>
  <c r="M4" i="13"/>
  <c r="M40" i="13"/>
  <c r="M3" i="13"/>
  <c r="M18" i="13"/>
  <c r="M21" i="13"/>
  <c r="M20" i="13"/>
  <c r="M45" i="13"/>
  <c r="M5" i="13"/>
  <c r="M50" i="13"/>
  <c r="M39" i="13"/>
  <c r="M48" i="13"/>
  <c r="M58" i="13"/>
  <c r="M13" i="13"/>
  <c r="M47" i="13"/>
  <c r="M54" i="13"/>
  <c r="M62" i="13"/>
  <c r="M66" i="13"/>
  <c r="M70" i="13"/>
  <c r="M73" i="13"/>
  <c r="M77" i="13"/>
  <c r="M81" i="13"/>
  <c r="M85" i="13"/>
  <c r="M89" i="13"/>
  <c r="M93" i="13"/>
  <c r="M97" i="13"/>
  <c r="M100" i="13"/>
  <c r="M17" i="13"/>
  <c r="M46" i="13"/>
  <c r="M53" i="13"/>
  <c r="M15" i="13"/>
  <c r="M24" i="13"/>
  <c r="M8" i="13"/>
  <c r="M37" i="13"/>
  <c r="M55" i="13"/>
  <c r="M33" i="13"/>
  <c r="M34" i="13"/>
  <c r="M23" i="13"/>
  <c r="M30" i="13"/>
  <c r="M52" i="13"/>
  <c r="M51" i="13"/>
  <c r="M61" i="13"/>
  <c r="M65" i="13"/>
  <c r="M69" i="13"/>
  <c r="M72" i="13"/>
  <c r="M76" i="13"/>
  <c r="M80" i="13"/>
  <c r="M84" i="13"/>
  <c r="M88" i="13"/>
  <c r="M92" i="13"/>
  <c r="M96" i="13"/>
  <c r="M99" i="13"/>
  <c r="M27" i="13"/>
  <c r="M44" i="13"/>
  <c r="M16" i="13"/>
  <c r="M35" i="13"/>
  <c r="M36" i="13"/>
  <c r="M28" i="13"/>
  <c r="M31" i="13"/>
  <c r="M19" i="13"/>
  <c r="M9" i="13"/>
  <c r="M11" i="13"/>
  <c r="M6" i="13"/>
  <c r="M57" i="13"/>
  <c r="M38" i="13"/>
  <c r="M2" i="13"/>
  <c r="M59" i="13"/>
  <c r="M63" i="13"/>
  <c r="M67" i="13"/>
  <c r="M74" i="13"/>
  <c r="M78" i="13"/>
  <c r="M82" i="13"/>
  <c r="M86" i="13"/>
  <c r="M90" i="13"/>
  <c r="M94" i="13"/>
  <c r="K63" i="4"/>
  <c r="L63" i="4" s="1"/>
  <c r="N63" i="4" s="1"/>
  <c r="J63" i="4"/>
  <c r="P63" i="4" s="1"/>
  <c r="M63" i="4"/>
  <c r="O63" i="4" s="1"/>
  <c r="J68" i="4"/>
  <c r="P68" i="4" s="1"/>
  <c r="M68" i="4"/>
  <c r="O68" i="4" s="1"/>
  <c r="J69" i="4"/>
  <c r="P69" i="4" s="1"/>
  <c r="M69" i="4"/>
  <c r="O69" i="4" s="1"/>
  <c r="J70" i="4"/>
  <c r="P70" i="4" s="1"/>
  <c r="M70" i="4"/>
  <c r="O70" i="4" s="1"/>
  <c r="J72" i="4"/>
  <c r="P72" i="4" s="1"/>
  <c r="M72" i="4"/>
  <c r="O72" i="4" s="1"/>
  <c r="M73" i="4"/>
  <c r="O73" i="4" s="1"/>
  <c r="J73" i="4"/>
  <c r="P73" i="4" s="1"/>
  <c r="J76" i="4"/>
  <c r="P76" i="4" s="1"/>
  <c r="M76" i="4"/>
  <c r="O76" i="4" s="1"/>
  <c r="J78" i="4"/>
  <c r="P78" i="4" s="1"/>
  <c r="M78" i="4"/>
  <c r="O78" i="4" s="1"/>
  <c r="M79" i="4"/>
  <c r="O79" i="4" s="1"/>
  <c r="J79" i="4"/>
  <c r="P79" i="4" s="1"/>
  <c r="J80" i="4"/>
  <c r="P80" i="4" s="1"/>
  <c r="M80" i="4"/>
  <c r="O80" i="4" s="1"/>
  <c r="J81" i="4"/>
  <c r="P81" i="4" s="1"/>
  <c r="M81" i="4"/>
  <c r="O81" i="4" s="1"/>
  <c r="J82" i="4"/>
  <c r="P82" i="4" s="1"/>
  <c r="M82" i="4"/>
  <c r="O82" i="4" s="1"/>
  <c r="J83" i="4"/>
  <c r="P83" i="4" s="1"/>
  <c r="M83" i="4"/>
  <c r="O83" i="4" s="1"/>
  <c r="M84" i="4"/>
  <c r="O84" i="4" s="1"/>
  <c r="J84" i="4"/>
  <c r="P84" i="4" s="1"/>
  <c r="M85" i="4"/>
  <c r="O85" i="4" s="1"/>
  <c r="J85" i="4"/>
  <c r="P85" i="4" s="1"/>
  <c r="J86" i="4"/>
  <c r="P86" i="4" s="1"/>
  <c r="M86" i="4"/>
  <c r="O86" i="4" s="1"/>
  <c r="J87" i="4"/>
  <c r="P87" i="4" s="1"/>
  <c r="M87" i="4"/>
  <c r="O87" i="4" s="1"/>
  <c r="J88" i="4"/>
  <c r="P88" i="4" s="1"/>
  <c r="M88" i="4"/>
  <c r="O88" i="4" s="1"/>
  <c r="J89" i="4"/>
  <c r="P89" i="4" s="1"/>
  <c r="M89" i="4"/>
  <c r="O89" i="4" s="1"/>
  <c r="J90" i="4"/>
  <c r="P90" i="4" s="1"/>
  <c r="M90" i="4"/>
  <c r="O90" i="4" s="1"/>
  <c r="J91" i="4"/>
  <c r="P91" i="4" s="1"/>
  <c r="M91" i="4"/>
  <c r="O91" i="4" s="1"/>
  <c r="K95" i="4"/>
  <c r="L95" i="4" s="1"/>
  <c r="N95" i="4" s="1"/>
  <c r="J95" i="4"/>
  <c r="P95" i="4" s="1"/>
  <c r="M95" i="4"/>
  <c r="O95" i="4" s="1"/>
  <c r="M98" i="4"/>
  <c r="O98" i="4" s="1"/>
  <c r="J98" i="4"/>
  <c r="P98" i="4" s="1"/>
  <c r="J126" i="4"/>
  <c r="P126" i="4" s="1"/>
  <c r="M126" i="4"/>
  <c r="O126" i="4" s="1"/>
  <c r="M127" i="4"/>
  <c r="O127" i="4" s="1"/>
  <c r="J127" i="4"/>
  <c r="P127" i="4" s="1"/>
  <c r="M128" i="4"/>
  <c r="O128" i="4" s="1"/>
  <c r="J128" i="4"/>
  <c r="P128" i="4" s="1"/>
  <c r="M129" i="4"/>
  <c r="O129" i="4" s="1"/>
  <c r="J129" i="4"/>
  <c r="P129" i="4" s="1"/>
  <c r="J130" i="4"/>
  <c r="P130" i="4" s="1"/>
  <c r="M130" i="4"/>
  <c r="O130" i="4" s="1"/>
  <c r="M131" i="4"/>
  <c r="O131" i="4" s="1"/>
  <c r="J131" i="4"/>
  <c r="P131" i="4" s="1"/>
  <c r="J132" i="4"/>
  <c r="P132" i="4" s="1"/>
  <c r="M132" i="4"/>
  <c r="O132" i="4" s="1"/>
  <c r="M133" i="4"/>
  <c r="O133" i="4" s="1"/>
  <c r="J133" i="4"/>
  <c r="P133" i="4" s="1"/>
  <c r="M135" i="4"/>
  <c r="O135" i="4" s="1"/>
  <c r="J135" i="4"/>
  <c r="P135" i="4" s="1"/>
  <c r="M136" i="4"/>
  <c r="O136" i="4" s="1"/>
  <c r="J136" i="4"/>
  <c r="P136" i="4" s="1"/>
  <c r="J137" i="4"/>
  <c r="P137" i="4" s="1"/>
  <c r="M137" i="4"/>
  <c r="O137" i="4" s="1"/>
  <c r="J139" i="4"/>
  <c r="P139" i="4" s="1"/>
  <c r="M139" i="4"/>
  <c r="O139" i="4" s="1"/>
  <c r="J140" i="4"/>
  <c r="P140" i="4" s="1"/>
  <c r="M140" i="4"/>
  <c r="O140" i="4" s="1"/>
  <c r="M141" i="4"/>
  <c r="O141" i="4" s="1"/>
  <c r="J141" i="4"/>
  <c r="P141" i="4" s="1"/>
  <c r="J142" i="4"/>
  <c r="P142" i="4" s="1"/>
  <c r="M142" i="4"/>
  <c r="O142" i="4" s="1"/>
  <c r="M143" i="4"/>
  <c r="O143" i="4" s="1"/>
  <c r="J143" i="4"/>
  <c r="P143" i="4" s="1"/>
  <c r="J145" i="4"/>
  <c r="P145" i="4" s="1"/>
  <c r="M145" i="4"/>
  <c r="O145" i="4" s="1"/>
  <c r="J146" i="4"/>
  <c r="P146" i="4" s="1"/>
  <c r="M146" i="4"/>
  <c r="O146" i="4" s="1"/>
  <c r="M147" i="4"/>
  <c r="O147" i="4" s="1"/>
  <c r="J147" i="4"/>
  <c r="P147" i="4" s="1"/>
  <c r="J148" i="4"/>
  <c r="P148" i="4" s="1"/>
  <c r="M148" i="4"/>
  <c r="O148" i="4" s="1"/>
  <c r="J150" i="4"/>
  <c r="P150" i="4" s="1"/>
  <c r="M150" i="4"/>
  <c r="O150" i="4" s="1"/>
  <c r="J5" i="4"/>
  <c r="P5" i="4" s="1"/>
  <c r="M5" i="4"/>
  <c r="O5" i="4" s="1"/>
  <c r="J3" i="4"/>
  <c r="K3" i="4"/>
  <c r="L3" i="4" s="1"/>
  <c r="J33" i="4"/>
  <c r="P33" i="4" s="1"/>
  <c r="M33" i="4"/>
  <c r="O33" i="4" s="1"/>
  <c r="J36" i="4"/>
  <c r="P36" i="4" s="1"/>
  <c r="M36" i="4"/>
  <c r="O36" i="4" s="1"/>
  <c r="J44" i="4"/>
  <c r="P44" i="4" s="1"/>
  <c r="K44" i="4"/>
  <c r="L44" i="4" s="1"/>
  <c r="N44" i="4" s="1"/>
  <c r="M50" i="4"/>
  <c r="O50" i="4" s="1"/>
  <c r="J50" i="4"/>
  <c r="P50" i="4" s="1"/>
  <c r="J96" i="4"/>
  <c r="M96" i="4"/>
  <c r="K96" i="4"/>
  <c r="K94" i="4"/>
  <c r="L94" i="4" s="1"/>
  <c r="N94" i="4" s="1"/>
  <c r="J94" i="4"/>
  <c r="P94" i="4" s="1"/>
  <c r="M94" i="4"/>
  <c r="O94" i="4" s="1"/>
  <c r="J92" i="4"/>
  <c r="P92" i="4" s="1"/>
  <c r="M92" i="4"/>
  <c r="O92" i="4" s="1"/>
  <c r="K92" i="4"/>
  <c r="L92" i="4" s="1"/>
  <c r="N92" i="4" s="1"/>
  <c r="J67" i="4"/>
  <c r="P67" i="4" s="1"/>
  <c r="M67" i="4"/>
  <c r="O67" i="4" s="1"/>
  <c r="K66" i="4"/>
  <c r="L66" i="4" s="1"/>
  <c r="N66" i="4" s="1"/>
  <c r="J66" i="4"/>
  <c r="P66" i="4" s="1"/>
  <c r="M66" i="4"/>
  <c r="O66" i="4" s="1"/>
  <c r="K65" i="4"/>
  <c r="L65" i="4" s="1"/>
  <c r="N65" i="4" s="1"/>
  <c r="J65" i="4"/>
  <c r="P65" i="4" s="1"/>
  <c r="M65" i="4"/>
  <c r="O65" i="4" s="1"/>
  <c r="K45" i="4"/>
  <c r="J45" i="4"/>
  <c r="M45" i="4"/>
  <c r="J24" i="4"/>
  <c r="P24" i="4" s="1"/>
  <c r="K24" i="4"/>
  <c r="L24" i="4" s="1"/>
  <c r="N24" i="4" s="1"/>
  <c r="M24" i="4"/>
  <c r="O24" i="4" s="1"/>
  <c r="M22" i="4"/>
  <c r="O22" i="4" s="1"/>
  <c r="K22" i="4"/>
  <c r="J4" i="4"/>
  <c r="K4" i="4"/>
  <c r="L4" i="4" s="1"/>
  <c r="N4" i="4" s="1"/>
  <c r="K62" i="4"/>
  <c r="L62" i="4" s="1"/>
  <c r="N62" i="4" s="1"/>
  <c r="J62" i="4"/>
  <c r="P62" i="4" s="1"/>
  <c r="M62" i="4"/>
  <c r="O62" i="4" s="1"/>
  <c r="M99" i="4"/>
  <c r="O99" i="4" s="1"/>
  <c r="J99" i="4"/>
  <c r="P99" i="4" s="1"/>
  <c r="J100" i="4"/>
  <c r="P100" i="4" s="1"/>
  <c r="M100" i="4"/>
  <c r="O100" i="4" s="1"/>
  <c r="J101" i="4"/>
  <c r="P101" i="4" s="1"/>
  <c r="M101" i="4"/>
  <c r="O101" i="4" s="1"/>
  <c r="J103" i="4"/>
  <c r="P103" i="4" s="1"/>
  <c r="M103" i="4"/>
  <c r="O103" i="4" s="1"/>
  <c r="J104" i="4"/>
  <c r="P104" i="4" s="1"/>
  <c r="M104" i="4"/>
  <c r="O104" i="4" s="1"/>
  <c r="M105" i="4"/>
  <c r="O105" i="4" s="1"/>
  <c r="J105" i="4"/>
  <c r="P105" i="4" s="1"/>
  <c r="J106" i="4"/>
  <c r="P106" i="4" s="1"/>
  <c r="M106" i="4"/>
  <c r="O106" i="4" s="1"/>
  <c r="J107" i="4"/>
  <c r="P107" i="4" s="1"/>
  <c r="M107" i="4"/>
  <c r="O107" i="4" s="1"/>
  <c r="J108" i="4"/>
  <c r="P108" i="4" s="1"/>
  <c r="M108" i="4"/>
  <c r="O108" i="4" s="1"/>
  <c r="J109" i="4"/>
  <c r="P109" i="4" s="1"/>
  <c r="M109" i="4"/>
  <c r="O109" i="4" s="1"/>
  <c r="J110" i="4"/>
  <c r="P110" i="4" s="1"/>
  <c r="M110" i="4"/>
  <c r="O110" i="4" s="1"/>
  <c r="J111" i="4"/>
  <c r="P111" i="4" s="1"/>
  <c r="M111" i="4"/>
  <c r="O111" i="4" s="1"/>
  <c r="J112" i="4"/>
  <c r="P112" i="4" s="1"/>
  <c r="M112" i="4"/>
  <c r="O112" i="4" s="1"/>
  <c r="M113" i="4"/>
  <c r="O113" i="4" s="1"/>
  <c r="J113" i="4"/>
  <c r="P113" i="4" s="1"/>
  <c r="M115" i="4"/>
  <c r="O115" i="4" s="1"/>
  <c r="J115" i="4"/>
  <c r="P115" i="4" s="1"/>
  <c r="J116" i="4"/>
  <c r="P116" i="4" s="1"/>
  <c r="M116" i="4"/>
  <c r="O116" i="4" s="1"/>
  <c r="J117" i="4"/>
  <c r="P117" i="4" s="1"/>
  <c r="M117" i="4"/>
  <c r="O117" i="4" s="1"/>
  <c r="J118" i="4"/>
  <c r="P118" i="4" s="1"/>
  <c r="M118" i="4"/>
  <c r="O118" i="4" s="1"/>
  <c r="J119" i="4"/>
  <c r="P119" i="4" s="1"/>
  <c r="M119" i="4"/>
  <c r="O119" i="4" s="1"/>
  <c r="J120" i="4"/>
  <c r="P120" i="4" s="1"/>
  <c r="M120" i="4"/>
  <c r="O120" i="4" s="1"/>
  <c r="J121" i="4"/>
  <c r="P121" i="4" s="1"/>
  <c r="M121" i="4"/>
  <c r="O121" i="4" s="1"/>
  <c r="J122" i="4"/>
  <c r="P122" i="4" s="1"/>
  <c r="M122" i="4"/>
  <c r="O122" i="4" s="1"/>
  <c r="M123" i="4"/>
  <c r="O123" i="4" s="1"/>
  <c r="J123" i="4"/>
  <c r="P123" i="4" s="1"/>
  <c r="J124" i="4"/>
  <c r="P124" i="4" s="1"/>
  <c r="M124" i="4"/>
  <c r="O124" i="4" s="1"/>
  <c r="J125" i="4"/>
  <c r="P125" i="4" s="1"/>
  <c r="M125" i="4"/>
  <c r="O125" i="4" s="1"/>
  <c r="J64" i="4"/>
  <c r="P64" i="4" s="1"/>
  <c r="L64" i="4"/>
  <c r="N64" i="4" s="1"/>
  <c r="M64" i="4"/>
  <c r="O64" i="4" s="1"/>
  <c r="J71" i="4"/>
  <c r="P71" i="4" s="1"/>
  <c r="M71" i="4"/>
  <c r="O71" i="4" s="1"/>
  <c r="J74" i="4"/>
  <c r="P74" i="4" s="1"/>
  <c r="M74" i="4"/>
  <c r="O74" i="4" s="1"/>
  <c r="J93" i="4"/>
  <c r="P93" i="4" s="1"/>
  <c r="M93" i="4"/>
  <c r="O93" i="4" s="1"/>
  <c r="J102" i="4"/>
  <c r="P102" i="4" s="1"/>
  <c r="M102" i="4"/>
  <c r="O102" i="4" s="1"/>
  <c r="J114" i="4"/>
  <c r="P114" i="4" s="1"/>
  <c r="M114" i="4"/>
  <c r="O114" i="4" s="1"/>
  <c r="M77" i="4"/>
  <c r="O77" i="4" s="1"/>
  <c r="J77" i="4"/>
  <c r="P77" i="4" s="1"/>
  <c r="J144" i="4"/>
  <c r="P144" i="4" s="1"/>
  <c r="M144" i="4"/>
  <c r="O144" i="4" s="1"/>
  <c r="J52" i="4"/>
  <c r="P52" i="4" s="1"/>
  <c r="F17" i="9" s="1"/>
  <c r="M52" i="4"/>
  <c r="O52" i="4" s="1"/>
  <c r="E17" i="9" s="1"/>
  <c r="I9" i="5"/>
  <c r="D16" i="5"/>
  <c r="E16" i="5"/>
  <c r="G21" i="5"/>
  <c r="D21" i="5"/>
  <c r="E21" i="5"/>
  <c r="F21" i="5"/>
  <c r="I21" i="5"/>
  <c r="G3" i="12"/>
  <c r="D3" i="12"/>
  <c r="G4" i="12"/>
  <c r="D4" i="12"/>
  <c r="E3" i="12"/>
  <c r="E4" i="12"/>
  <c r="F3" i="12"/>
  <c r="F4" i="12"/>
  <c r="I3" i="12"/>
  <c r="G10" i="12"/>
  <c r="F9" i="12"/>
  <c r="I9" i="12"/>
  <c r="G15" i="12"/>
  <c r="D15" i="12"/>
  <c r="G16" i="12"/>
  <c r="D16" i="12"/>
  <c r="E15" i="12"/>
  <c r="E16" i="12"/>
  <c r="F15" i="12"/>
  <c r="F16" i="12"/>
  <c r="I15" i="12"/>
  <c r="G21" i="12"/>
  <c r="D21" i="12"/>
  <c r="G22" i="12"/>
  <c r="D22" i="12"/>
  <c r="E21" i="12"/>
  <c r="E22" i="12"/>
  <c r="F21" i="12"/>
  <c r="F22" i="12"/>
  <c r="I21" i="12"/>
  <c r="G3" i="9"/>
  <c r="D3" i="9"/>
  <c r="G4" i="9"/>
  <c r="D4" i="9"/>
  <c r="E3" i="9"/>
  <c r="E4" i="9"/>
  <c r="F3" i="9"/>
  <c r="F4" i="9"/>
  <c r="I3" i="9"/>
  <c r="G9" i="9"/>
  <c r="D9" i="9"/>
  <c r="G10" i="9"/>
  <c r="D10" i="9"/>
  <c r="E9" i="9"/>
  <c r="E10" i="9"/>
  <c r="F9" i="9"/>
  <c r="F10" i="9"/>
  <c r="I9" i="9"/>
  <c r="I3" i="10"/>
  <c r="F15" i="10"/>
  <c r="E15" i="10"/>
  <c r="I15" i="10"/>
  <c r="G21" i="10"/>
  <c r="D21" i="10"/>
  <c r="E21" i="10"/>
  <c r="F21" i="10"/>
  <c r="I21" i="10"/>
  <c r="G3" i="11"/>
  <c r="D3" i="11"/>
  <c r="E3" i="11"/>
  <c r="I3" i="11"/>
  <c r="G15" i="11"/>
  <c r="D15" i="11"/>
  <c r="E15" i="11"/>
  <c r="F15" i="11"/>
  <c r="I15" i="11"/>
  <c r="D5" i="10"/>
  <c r="E5" i="10"/>
  <c r="F5" i="10"/>
  <c r="I5" i="10"/>
  <c r="G11" i="10"/>
  <c r="D11" i="10"/>
  <c r="E11" i="10"/>
  <c r="F11" i="10"/>
  <c r="I11" i="10"/>
  <c r="G17" i="10"/>
  <c r="D17" i="10"/>
  <c r="E17" i="10"/>
  <c r="F17" i="10"/>
  <c r="I17" i="10"/>
  <c r="G23" i="10"/>
  <c r="D23" i="10"/>
  <c r="E23" i="10"/>
  <c r="F23" i="10"/>
  <c r="I23" i="10"/>
  <c r="F5" i="11"/>
  <c r="G5" i="11"/>
  <c r="E5" i="11"/>
  <c r="I5" i="11"/>
  <c r="E11" i="11"/>
  <c r="I11" i="11"/>
  <c r="G17" i="11"/>
  <c r="D17" i="11"/>
  <c r="E17" i="11"/>
  <c r="F17" i="11"/>
  <c r="I11" i="5"/>
  <c r="I17" i="5"/>
  <c r="I23" i="5"/>
  <c r="I5" i="12"/>
  <c r="G29" i="5"/>
  <c r="G30" i="5"/>
  <c r="G32" i="5"/>
  <c r="I30" i="9"/>
  <c r="G32" i="9"/>
  <c r="I31" i="9"/>
  <c r="I32" i="9"/>
  <c r="G29" i="10"/>
  <c r="D29" i="10"/>
  <c r="G30" i="10"/>
  <c r="D30" i="10"/>
  <c r="E29" i="10"/>
  <c r="E30" i="10"/>
  <c r="F29" i="10"/>
  <c r="F30" i="10"/>
  <c r="I29" i="10"/>
  <c r="I30" i="10"/>
  <c r="G31" i="10"/>
  <c r="D31" i="10"/>
  <c r="D32" i="10"/>
  <c r="E31" i="10"/>
  <c r="E32" i="10"/>
  <c r="F31" i="10"/>
  <c r="F32" i="10"/>
  <c r="I31" i="10"/>
  <c r="J27" i="4"/>
  <c r="M27" i="4"/>
  <c r="E9" i="12" s="1"/>
  <c r="H21" i="10"/>
  <c r="H17" i="10"/>
  <c r="H16" i="10"/>
  <c r="H15" i="10"/>
  <c r="H11" i="10"/>
  <c r="H10" i="10"/>
  <c r="H9" i="10"/>
  <c r="H5" i="10"/>
  <c r="H4" i="10"/>
  <c r="H3" i="10"/>
  <c r="H32" i="9"/>
  <c r="H31" i="9"/>
  <c r="H30" i="9"/>
  <c r="G30" i="9"/>
  <c r="F30" i="9"/>
  <c r="E30" i="9"/>
  <c r="D30" i="9"/>
  <c r="I29" i="9"/>
  <c r="H29" i="9"/>
  <c r="G29" i="9"/>
  <c r="F29" i="9"/>
  <c r="E29" i="9"/>
  <c r="D29" i="9"/>
  <c r="H23" i="9"/>
  <c r="H22" i="9"/>
  <c r="H21" i="9"/>
  <c r="H17" i="9"/>
  <c r="H16" i="9"/>
  <c r="H15" i="9"/>
  <c r="H11" i="9"/>
  <c r="H10" i="9"/>
  <c r="H9" i="9"/>
  <c r="H5" i="9"/>
  <c r="H4" i="9"/>
  <c r="H3" i="9"/>
  <c r="I32" i="12"/>
  <c r="H32" i="12"/>
  <c r="G32" i="12"/>
  <c r="F32" i="12"/>
  <c r="E32" i="12"/>
  <c r="D32" i="12"/>
  <c r="I31" i="12"/>
  <c r="H31" i="12"/>
  <c r="G31" i="12"/>
  <c r="F31" i="12"/>
  <c r="E31" i="12"/>
  <c r="D31" i="12"/>
  <c r="I30" i="12"/>
  <c r="H30" i="12"/>
  <c r="G30" i="12"/>
  <c r="F30" i="12"/>
  <c r="E30" i="12"/>
  <c r="D30" i="12"/>
  <c r="I29" i="12"/>
  <c r="H29" i="12"/>
  <c r="G29" i="12"/>
  <c r="F29" i="12"/>
  <c r="E29" i="12"/>
  <c r="D29" i="12"/>
  <c r="H23" i="12"/>
  <c r="H22" i="12"/>
  <c r="H21" i="12"/>
  <c r="H17" i="12"/>
  <c r="H16" i="12"/>
  <c r="H15" i="12"/>
  <c r="H11" i="12"/>
  <c r="H10" i="12"/>
  <c r="H9" i="12"/>
  <c r="H5" i="12"/>
  <c r="H4" i="12"/>
  <c r="H3" i="12"/>
  <c r="F30" i="5"/>
  <c r="H30" i="5"/>
  <c r="I30" i="5"/>
  <c r="H31" i="10"/>
  <c r="I31" i="5"/>
  <c r="D32" i="5"/>
  <c r="H32" i="5"/>
  <c r="I32" i="5"/>
  <c r="I29" i="5"/>
  <c r="H29" i="5"/>
  <c r="H23" i="5"/>
  <c r="H22" i="5"/>
  <c r="H21" i="5"/>
  <c r="H31" i="5"/>
  <c r="H16" i="5"/>
  <c r="H15" i="5"/>
  <c r="H10" i="5"/>
  <c r="H11" i="5"/>
  <c r="H9" i="5"/>
  <c r="H4" i="5"/>
  <c r="H5" i="5"/>
  <c r="H3" i="5"/>
  <c r="H30" i="10"/>
  <c r="H29" i="10"/>
  <c r="H23" i="10"/>
  <c r="H22" i="10"/>
  <c r="H17" i="5"/>
  <c r="G9" i="5"/>
  <c r="G21" i="11"/>
  <c r="D21" i="11"/>
  <c r="G22" i="11"/>
  <c r="D22" i="11"/>
  <c r="E21" i="11"/>
  <c r="E22" i="11"/>
  <c r="F21" i="11"/>
  <c r="F22" i="11"/>
  <c r="I21" i="11"/>
  <c r="G11" i="5"/>
  <c r="D11" i="5"/>
  <c r="E11" i="5"/>
  <c r="F11" i="5"/>
  <c r="G17" i="5"/>
  <c r="D17" i="5"/>
  <c r="E17" i="5"/>
  <c r="F17" i="5"/>
  <c r="G5" i="12"/>
  <c r="D5" i="12"/>
  <c r="E5" i="12"/>
  <c r="F5" i="12"/>
  <c r="G11" i="12"/>
  <c r="D11" i="12"/>
  <c r="I11" i="12"/>
  <c r="G17" i="12"/>
  <c r="D17" i="12"/>
  <c r="E17" i="12"/>
  <c r="F17" i="12"/>
  <c r="I17" i="12"/>
  <c r="G23" i="12"/>
  <c r="D23" i="12"/>
  <c r="E23" i="12"/>
  <c r="F23" i="12"/>
  <c r="I23" i="12"/>
  <c r="G5" i="9"/>
  <c r="D5" i="9"/>
  <c r="E5" i="9"/>
  <c r="F5" i="9"/>
  <c r="I5" i="9"/>
  <c r="G11" i="9"/>
  <c r="D11" i="9"/>
  <c r="E11" i="9"/>
  <c r="F11" i="9"/>
  <c r="I11" i="9"/>
  <c r="G17" i="9"/>
  <c r="D17" i="9"/>
  <c r="I16" i="9"/>
  <c r="I17" i="9"/>
  <c r="G23" i="9"/>
  <c r="D23" i="9"/>
  <c r="E23" i="9"/>
  <c r="F23" i="9"/>
  <c r="I22" i="9"/>
  <c r="I23" i="9"/>
  <c r="G5" i="10"/>
  <c r="I4" i="10"/>
  <c r="I10" i="10"/>
  <c r="I16" i="10"/>
  <c r="I22" i="10"/>
  <c r="I4" i="11"/>
  <c r="I10" i="11"/>
  <c r="I16" i="11"/>
  <c r="E15" i="5"/>
  <c r="G15" i="5"/>
  <c r="F15" i="5"/>
  <c r="I15" i="5"/>
  <c r="I3" i="5"/>
  <c r="P4" i="4"/>
  <c r="F16" i="5" s="1"/>
  <c r="D15" i="5"/>
  <c r="G15" i="10"/>
  <c r="J16" i="4"/>
  <c r="M75" i="4"/>
  <c r="G31" i="9"/>
  <c r="P75" i="4"/>
  <c r="F32" i="9" s="1"/>
  <c r="D31" i="9"/>
  <c r="N75" i="4"/>
  <c r="F31" i="9" s="1"/>
  <c r="D32" i="9"/>
  <c r="J134" i="4"/>
  <c r="P134" i="4" s="1"/>
  <c r="M134" i="4"/>
  <c r="O134" i="4" s="1"/>
  <c r="D31" i="11"/>
  <c r="I32" i="11"/>
  <c r="H32" i="11"/>
  <c r="G32" i="11"/>
  <c r="F32" i="11"/>
  <c r="E32" i="11"/>
  <c r="D32" i="11"/>
  <c r="I31" i="11"/>
  <c r="H31" i="11"/>
  <c r="G32" i="10"/>
  <c r="G31" i="11"/>
  <c r="I30" i="11"/>
  <c r="H30" i="11"/>
  <c r="G30" i="11"/>
  <c r="F30" i="11"/>
  <c r="I29" i="11"/>
  <c r="H29" i="11"/>
  <c r="G29" i="11"/>
  <c r="F29" i="11"/>
  <c r="I23" i="11"/>
  <c r="H23" i="11"/>
  <c r="H22" i="11"/>
  <c r="H21" i="11"/>
  <c r="I17" i="11"/>
  <c r="H17" i="11"/>
  <c r="H16" i="11"/>
  <c r="H15" i="11"/>
  <c r="H11" i="11"/>
  <c r="H10" i="11"/>
  <c r="I9" i="11"/>
  <c r="G9" i="11"/>
  <c r="E9" i="11"/>
  <c r="D9" i="11"/>
  <c r="H5" i="11"/>
  <c r="H4" i="11"/>
  <c r="H3" i="11"/>
  <c r="I32" i="10"/>
  <c r="H32" i="10"/>
  <c r="G16" i="9"/>
  <c r="D16" i="9"/>
  <c r="F15" i="9"/>
  <c r="I15" i="9"/>
  <c r="G21" i="9"/>
  <c r="D21" i="9"/>
  <c r="G22" i="9"/>
  <c r="D22" i="9"/>
  <c r="E21" i="9"/>
  <c r="E22" i="9"/>
  <c r="F21" i="9"/>
  <c r="F22" i="9"/>
  <c r="I21" i="9"/>
  <c r="G3" i="10"/>
  <c r="D3" i="10"/>
  <c r="G4" i="10"/>
  <c r="D4" i="10"/>
  <c r="E3" i="10"/>
  <c r="E4" i="10"/>
  <c r="F3" i="10"/>
  <c r="F4" i="10"/>
  <c r="G9" i="10"/>
  <c r="D9" i="10"/>
  <c r="G10" i="10"/>
  <c r="D10" i="10"/>
  <c r="E9" i="10"/>
  <c r="E10" i="10"/>
  <c r="F9" i="10"/>
  <c r="F10" i="10"/>
  <c r="I9" i="10"/>
  <c r="G16" i="10"/>
  <c r="D16" i="10"/>
  <c r="E16" i="10"/>
  <c r="G22" i="10"/>
  <c r="D22" i="10"/>
  <c r="E22" i="10"/>
  <c r="F22" i="10"/>
  <c r="G4" i="11"/>
  <c r="D4" i="11"/>
  <c r="E4" i="11"/>
  <c r="G10" i="11"/>
  <c r="E10" i="11"/>
  <c r="G16" i="11"/>
  <c r="D16" i="11"/>
  <c r="E16" i="11"/>
  <c r="F16" i="11"/>
  <c r="I10" i="5"/>
  <c r="I16" i="5"/>
  <c r="I22" i="5"/>
  <c r="I4" i="12"/>
  <c r="I10" i="12"/>
  <c r="I16" i="12"/>
  <c r="I22" i="12"/>
  <c r="I4" i="9"/>
  <c r="I10" i="9"/>
  <c r="G23" i="11"/>
  <c r="D23" i="11"/>
  <c r="E23" i="11"/>
  <c r="F23" i="11"/>
  <c r="I22" i="11"/>
  <c r="G9" i="12"/>
  <c r="J7" i="4"/>
  <c r="G15" i="9"/>
  <c r="M12" i="4"/>
  <c r="J12" i="4"/>
  <c r="P39" i="4"/>
  <c r="F11" i="11" s="1"/>
  <c r="D10" i="11"/>
  <c r="G11" i="11"/>
  <c r="L39" i="4"/>
  <c r="G10" i="5"/>
  <c r="G16" i="5"/>
  <c r="G22" i="5"/>
  <c r="N38" i="4"/>
  <c r="D5" i="11"/>
  <c r="I4" i="5"/>
  <c r="P3" i="4"/>
  <c r="F10" i="5" s="1"/>
  <c r="D9" i="5"/>
  <c r="D10" i="5"/>
  <c r="N3" i="4"/>
  <c r="F9" i="5" s="1"/>
  <c r="O3" i="4"/>
  <c r="E10" i="5" s="1"/>
  <c r="E9" i="5"/>
  <c r="K2" i="4"/>
  <c r="G3" i="5"/>
  <c r="G5" i="5"/>
  <c r="I5" i="5"/>
  <c r="J22" i="4"/>
  <c r="P22" i="4" s="1"/>
  <c r="F5" i="5" s="1"/>
  <c r="E5" i="5"/>
  <c r="L22" i="4"/>
  <c r="J97" i="4"/>
  <c r="M97" i="4"/>
  <c r="J138" i="4"/>
  <c r="M138" i="4"/>
  <c r="J149" i="4"/>
  <c r="P149" i="4" s="1"/>
  <c r="M149" i="4"/>
  <c r="O149" i="4" s="1"/>
  <c r="J151" i="4"/>
  <c r="M151" i="4"/>
  <c r="J2" i="4"/>
  <c r="M2" i="4"/>
  <c r="E3" i="5" s="1"/>
  <c r="M3" i="7"/>
  <c r="M14" i="7"/>
  <c r="M50" i="7"/>
  <c r="M42" i="7"/>
  <c r="M15" i="7"/>
  <c r="M21" i="7"/>
  <c r="M39" i="7"/>
  <c r="M31" i="7"/>
  <c r="M13" i="7"/>
  <c r="M5" i="7"/>
  <c r="M22" i="7"/>
  <c r="M43" i="7"/>
  <c r="M46" i="7"/>
  <c r="M9" i="7"/>
  <c r="M8" i="7"/>
  <c r="M45" i="7"/>
  <c r="M38" i="7"/>
  <c r="M47" i="7"/>
  <c r="M34" i="7"/>
  <c r="M18" i="7"/>
  <c r="M30" i="7"/>
  <c r="M16" i="7"/>
  <c r="M51" i="7"/>
  <c r="M29" i="7"/>
  <c r="M4" i="7"/>
  <c r="M24" i="7"/>
  <c r="M10" i="7"/>
  <c r="M19" i="7"/>
  <c r="M52" i="7"/>
  <c r="M25" i="7"/>
  <c r="M32" i="7"/>
  <c r="M56" i="7"/>
  <c r="M37" i="7"/>
  <c r="M20" i="7"/>
  <c r="M11" i="7"/>
  <c r="M23" i="7"/>
  <c r="M12" i="7"/>
  <c r="M7" i="7"/>
  <c r="M33" i="7"/>
  <c r="M41" i="7"/>
  <c r="M57" i="7"/>
  <c r="M55" i="7"/>
  <c r="M17" i="7"/>
  <c r="M35" i="7"/>
  <c r="M26" i="7"/>
  <c r="M44" i="7"/>
  <c r="M2" i="7"/>
  <c r="M27" i="7"/>
  <c r="M54" i="7"/>
  <c r="M49" i="7"/>
  <c r="M53" i="7"/>
  <c r="M28" i="7"/>
  <c r="M40" i="7"/>
  <c r="M6" i="7"/>
  <c r="M36" i="7"/>
  <c r="M48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F4" i="11" l="1"/>
  <c r="F3" i="11"/>
  <c r="P96" i="4"/>
  <c r="F31" i="5" s="1"/>
  <c r="D29" i="5"/>
  <c r="O96" i="4"/>
  <c r="E31" i="5" s="1"/>
  <c r="E29" i="5"/>
  <c r="L96" i="4"/>
  <c r="G31" i="5"/>
  <c r="L45" i="4"/>
  <c r="G23" i="5"/>
  <c r="P45" i="4"/>
  <c r="F23" i="5" s="1"/>
  <c r="D22" i="5"/>
  <c r="O45" i="4"/>
  <c r="E23" i="5" s="1"/>
  <c r="E22" i="5"/>
  <c r="N9" i="10"/>
  <c r="L29" i="12"/>
  <c r="N3" i="5"/>
  <c r="L22" i="12"/>
  <c r="N15" i="9"/>
  <c r="N21" i="9"/>
  <c r="J31" i="10"/>
  <c r="J30" i="10"/>
  <c r="J29" i="10"/>
  <c r="N22" i="10"/>
  <c r="J22" i="9"/>
  <c r="J23" i="9"/>
  <c r="J4" i="10"/>
  <c r="J10" i="10"/>
  <c r="J16" i="10"/>
  <c r="J22" i="10"/>
  <c r="L15" i="5"/>
  <c r="J3" i="5"/>
  <c r="J9" i="10"/>
  <c r="J3" i="9"/>
  <c r="N3" i="9"/>
  <c r="N22" i="9"/>
  <c r="N16" i="9"/>
  <c r="N10" i="9"/>
  <c r="N4" i="9"/>
  <c r="N22" i="12"/>
  <c r="N16" i="12"/>
  <c r="N10" i="12"/>
  <c r="N4" i="12"/>
  <c r="N16" i="5"/>
  <c r="N22" i="5"/>
  <c r="J22" i="11"/>
  <c r="L29" i="10"/>
  <c r="N16" i="10"/>
  <c r="N10" i="10"/>
  <c r="N4" i="10"/>
  <c r="N23" i="9"/>
  <c r="N17" i="9"/>
  <c r="N11" i="9"/>
  <c r="N5" i="9"/>
  <c r="N23" i="12"/>
  <c r="N17" i="12"/>
  <c r="N11" i="12"/>
  <c r="N4" i="5"/>
  <c r="L9" i="5"/>
  <c r="L32" i="11"/>
  <c r="L30" i="9"/>
  <c r="L32" i="9"/>
  <c r="L32" i="12"/>
  <c r="L31" i="12"/>
  <c r="L30" i="12"/>
  <c r="N10" i="5"/>
  <c r="N5" i="5"/>
  <c r="L15" i="12"/>
  <c r="L17" i="12"/>
  <c r="J11" i="12"/>
  <c r="L16" i="12"/>
  <c r="J17" i="12"/>
  <c r="J23" i="12"/>
  <c r="J5" i="9"/>
  <c r="J11" i="9"/>
  <c r="J16" i="9"/>
  <c r="J17" i="9"/>
  <c r="L23" i="9"/>
  <c r="L31" i="11"/>
  <c r="L30" i="11"/>
  <c r="L29" i="11"/>
  <c r="N22" i="11"/>
  <c r="L11" i="11"/>
  <c r="J15" i="9"/>
  <c r="J21" i="9"/>
  <c r="L4" i="10"/>
  <c r="L10" i="10"/>
  <c r="J10" i="5"/>
  <c r="J16" i="5"/>
  <c r="J22" i="5"/>
  <c r="J4" i="12"/>
  <c r="J10" i="12"/>
  <c r="J16" i="12"/>
  <c r="J22" i="12"/>
  <c r="J4" i="9"/>
  <c r="J10" i="9"/>
  <c r="J4" i="5"/>
  <c r="J5" i="5"/>
  <c r="P27" i="4"/>
  <c r="F11" i="12" s="1"/>
  <c r="D10" i="12"/>
  <c r="O27" i="4"/>
  <c r="E11" i="12" s="1"/>
  <c r="E10" i="12"/>
  <c r="N21" i="10"/>
  <c r="J21" i="10"/>
  <c r="N17" i="10"/>
  <c r="J17" i="10"/>
  <c r="N15" i="10"/>
  <c r="J15" i="10"/>
  <c r="N11" i="10"/>
  <c r="J11" i="10"/>
  <c r="N5" i="10"/>
  <c r="J5" i="10"/>
  <c r="J3" i="10"/>
  <c r="N3" i="10"/>
  <c r="J32" i="9"/>
  <c r="N32" i="9"/>
  <c r="J31" i="9"/>
  <c r="N31" i="9"/>
  <c r="J30" i="9"/>
  <c r="N30" i="9"/>
  <c r="N29" i="9"/>
  <c r="J29" i="9"/>
  <c r="N9" i="9"/>
  <c r="J9" i="9"/>
  <c r="N32" i="12"/>
  <c r="J32" i="12"/>
  <c r="N31" i="12"/>
  <c r="J31" i="12"/>
  <c r="J30" i="12"/>
  <c r="N30" i="12"/>
  <c r="J29" i="12"/>
  <c r="M29" i="12" s="1"/>
  <c r="N29" i="12"/>
  <c r="J21" i="12"/>
  <c r="N21" i="12"/>
  <c r="N15" i="12"/>
  <c r="J15" i="12"/>
  <c r="J9" i="12"/>
  <c r="N9" i="12"/>
  <c r="J5" i="12"/>
  <c r="N5" i="12"/>
  <c r="J3" i="12"/>
  <c r="N3" i="12"/>
  <c r="N30" i="5"/>
  <c r="J30" i="5"/>
  <c r="J32" i="5"/>
  <c r="N32" i="5"/>
  <c r="J29" i="5"/>
  <c r="N29" i="5"/>
  <c r="N23" i="5"/>
  <c r="J23" i="5"/>
  <c r="N21" i="5"/>
  <c r="J21" i="5"/>
  <c r="J31" i="5"/>
  <c r="N31" i="5"/>
  <c r="N15" i="5"/>
  <c r="J15" i="5"/>
  <c r="J11" i="5"/>
  <c r="N11" i="5"/>
  <c r="J9" i="5"/>
  <c r="N9" i="5"/>
  <c r="N23" i="10"/>
  <c r="J23" i="10"/>
  <c r="J17" i="5"/>
  <c r="N17" i="5"/>
  <c r="P16" i="4"/>
  <c r="F16" i="10" s="1"/>
  <c r="D15" i="10"/>
  <c r="E31" i="9"/>
  <c r="O75" i="4"/>
  <c r="E32" i="9" s="1"/>
  <c r="L3" i="12"/>
  <c r="L5" i="12"/>
  <c r="L4" i="12"/>
  <c r="L9" i="12"/>
  <c r="L10" i="12"/>
  <c r="L11" i="12"/>
  <c r="L21" i="12"/>
  <c r="L23" i="12"/>
  <c r="L3" i="9"/>
  <c r="L4" i="9"/>
  <c r="L5" i="9"/>
  <c r="L9" i="9"/>
  <c r="L10" i="9"/>
  <c r="L11" i="9"/>
  <c r="L3" i="10"/>
  <c r="L5" i="10"/>
  <c r="L29" i="9"/>
  <c r="L31" i="9"/>
  <c r="J32" i="11"/>
  <c r="N32" i="11"/>
  <c r="J31" i="11"/>
  <c r="N31" i="11"/>
  <c r="L32" i="10"/>
  <c r="L31" i="10"/>
  <c r="L30" i="10"/>
  <c r="J30" i="11"/>
  <c r="N30" i="11"/>
  <c r="J29" i="11"/>
  <c r="N29" i="11"/>
  <c r="N23" i="11"/>
  <c r="J23" i="11"/>
  <c r="J21" i="11"/>
  <c r="N21" i="11"/>
  <c r="J17" i="11"/>
  <c r="N17" i="11"/>
  <c r="J16" i="11"/>
  <c r="N16" i="11"/>
  <c r="J15" i="11"/>
  <c r="M15" i="11" s="1"/>
  <c r="N15" i="11"/>
  <c r="J11" i="11"/>
  <c r="N11" i="11"/>
  <c r="N10" i="11"/>
  <c r="J10" i="11"/>
  <c r="N9" i="11"/>
  <c r="J9" i="11"/>
  <c r="J5" i="11"/>
  <c r="N5" i="11"/>
  <c r="J4" i="11"/>
  <c r="N4" i="11"/>
  <c r="N3" i="11"/>
  <c r="J3" i="11"/>
  <c r="N29" i="10"/>
  <c r="J32" i="10"/>
  <c r="N32" i="10"/>
  <c r="N31" i="10"/>
  <c r="N30" i="10"/>
  <c r="L17" i="9"/>
  <c r="L16" i="9"/>
  <c r="L15" i="9"/>
  <c r="L21" i="9"/>
  <c r="L22" i="9"/>
  <c r="L9" i="10"/>
  <c r="L11" i="10"/>
  <c r="L15" i="10"/>
  <c r="L16" i="10"/>
  <c r="L17" i="10"/>
  <c r="L21" i="10"/>
  <c r="L22" i="10"/>
  <c r="L23" i="10"/>
  <c r="L3" i="11"/>
  <c r="L4" i="11"/>
  <c r="L5" i="11"/>
  <c r="L9" i="11"/>
  <c r="L10" i="11"/>
  <c r="L15" i="11"/>
  <c r="L16" i="11"/>
  <c r="L17" i="11"/>
  <c r="L22" i="11"/>
  <c r="L23" i="11"/>
  <c r="L21" i="11"/>
  <c r="P7" i="4"/>
  <c r="F10" i="12" s="1"/>
  <c r="D9" i="12"/>
  <c r="O12" i="4"/>
  <c r="E16" i="9" s="1"/>
  <c r="E15" i="9"/>
  <c r="P12" i="4"/>
  <c r="F16" i="9" s="1"/>
  <c r="D15" i="9"/>
  <c r="N39" i="4"/>
  <c r="D11" i="11"/>
  <c r="P97" i="4"/>
  <c r="F32" i="5" s="1"/>
  <c r="D30" i="5"/>
  <c r="O97" i="4"/>
  <c r="E32" i="5" s="1"/>
  <c r="E30" i="5"/>
  <c r="P138" i="4"/>
  <c r="D29" i="11"/>
  <c r="O138" i="4"/>
  <c r="E29" i="11"/>
  <c r="P151" i="4"/>
  <c r="D30" i="11"/>
  <c r="O151" i="4"/>
  <c r="E30" i="11"/>
  <c r="L10" i="5"/>
  <c r="L11" i="5"/>
  <c r="L16" i="5"/>
  <c r="L17" i="5"/>
  <c r="G4" i="5"/>
  <c r="L2" i="4"/>
  <c r="D5" i="5"/>
  <c r="N22" i="4"/>
  <c r="P2" i="4"/>
  <c r="F4" i="5" s="1"/>
  <c r="D3" i="5"/>
  <c r="O2" i="4"/>
  <c r="E4" i="5" s="1"/>
  <c r="M9" i="11" l="1"/>
  <c r="F10" i="11"/>
  <c r="F9" i="11"/>
  <c r="D31" i="5"/>
  <c r="N96" i="4"/>
  <c r="F29" i="5" s="1"/>
  <c r="L30" i="5"/>
  <c r="L29" i="5"/>
  <c r="L32" i="5"/>
  <c r="L31" i="5"/>
  <c r="L21" i="5"/>
  <c r="L22" i="5"/>
  <c r="L23" i="5"/>
  <c r="D23" i="5"/>
  <c r="N45" i="4"/>
  <c r="F22" i="5" s="1"/>
  <c r="M31" i="12"/>
  <c r="M4" i="12"/>
  <c r="M32" i="9"/>
  <c r="M30" i="9"/>
  <c r="M31" i="5"/>
  <c r="M3" i="11"/>
  <c r="M15" i="12"/>
  <c r="M17" i="9"/>
  <c r="M16" i="9"/>
  <c r="M15" i="9"/>
  <c r="A15" i="9" s="1" a="1"/>
  <c r="A15" i="9" s="1"/>
  <c r="M9" i="9"/>
  <c r="M10" i="9"/>
  <c r="M29" i="9"/>
  <c r="M23" i="9"/>
  <c r="M3" i="12"/>
  <c r="M32" i="10"/>
  <c r="M5" i="9"/>
  <c r="M3" i="9"/>
  <c r="M4" i="9"/>
  <c r="M22" i="9"/>
  <c r="M16" i="10"/>
  <c r="M9" i="10"/>
  <c r="M22" i="11"/>
  <c r="M10" i="12"/>
  <c r="M21" i="9"/>
  <c r="M22" i="10"/>
  <c r="M17" i="10"/>
  <c r="M32" i="11"/>
  <c r="M23" i="11"/>
  <c r="M21" i="11"/>
  <c r="M17" i="11"/>
  <c r="M16" i="11"/>
  <c r="M11" i="11"/>
  <c r="M10" i="11"/>
  <c r="M5" i="11"/>
  <c r="M4" i="11"/>
  <c r="M15" i="10"/>
  <c r="M31" i="9"/>
  <c r="M11" i="9"/>
  <c r="M32" i="12"/>
  <c r="M30" i="12"/>
  <c r="M5" i="12"/>
  <c r="M30" i="5"/>
  <c r="M32" i="5"/>
  <c r="M29" i="5"/>
  <c r="M23" i="10"/>
  <c r="M23" i="12"/>
  <c r="M5" i="10"/>
  <c r="M21" i="10"/>
  <c r="E31" i="11"/>
  <c r="M11" i="10"/>
  <c r="M10" i="10"/>
  <c r="M4" i="10"/>
  <c r="M3" i="10"/>
  <c r="M22" i="12"/>
  <c r="M21" i="12"/>
  <c r="M17" i="12"/>
  <c r="M16" i="12"/>
  <c r="M11" i="12"/>
  <c r="M9" i="12"/>
  <c r="M29" i="10"/>
  <c r="M31" i="10"/>
  <c r="M30" i="10"/>
  <c r="F31" i="11"/>
  <c r="M31" i="11"/>
  <c r="M30" i="11"/>
  <c r="M29" i="11"/>
  <c r="L5" i="5"/>
  <c r="L4" i="5"/>
  <c r="L3" i="5"/>
  <c r="D4" i="5"/>
  <c r="N2" i="4"/>
  <c r="F3" i="5" s="1"/>
  <c r="A16" i="12" l="1" a="1"/>
  <c r="A16" i="12" s="1"/>
  <c r="A16" i="9" a="1"/>
  <c r="A16" i="9" s="1"/>
  <c r="A15" i="10" a="1"/>
  <c r="A15" i="10" s="1"/>
  <c r="A17" i="10" a="1"/>
  <c r="A17" i="10" s="1"/>
  <c r="A17" i="12" a="1"/>
  <c r="A17" i="12" s="1"/>
  <c r="A17" i="9" a="1"/>
  <c r="A17" i="9" s="1"/>
  <c r="A15" i="12" a="1"/>
  <c r="A15" i="12" s="1"/>
  <c r="A16" i="10" a="1"/>
  <c r="A16" i="10" s="1"/>
  <c r="A17" i="11" a="1"/>
  <c r="A17" i="11" s="1"/>
  <c r="A15" i="11" a="1"/>
  <c r="A15" i="11" s="1"/>
  <c r="A16" i="11" a="1"/>
  <c r="A16" i="11" s="1"/>
  <c r="A9" i="9" a="1"/>
  <c r="A9" i="9" s="1"/>
  <c r="A4" i="12" a="1"/>
  <c r="A4" i="12" s="1"/>
  <c r="A21" i="11" a="1"/>
  <c r="A21" i="11" s="1"/>
  <c r="A5" i="11" a="1"/>
  <c r="A5" i="11" s="1"/>
  <c r="A3" i="9" a="1"/>
  <c r="A3" i="9" s="1"/>
  <c r="A5" i="9" a="1"/>
  <c r="A5" i="9" s="1"/>
  <c r="A4" i="9" a="1"/>
  <c r="A4" i="9" s="1"/>
  <c r="A9" i="11" a="1"/>
  <c r="A9" i="11" s="1"/>
  <c r="A10" i="11" a="1"/>
  <c r="A10" i="11" s="1"/>
  <c r="A11" i="11" a="1"/>
  <c r="A11" i="11" s="1"/>
  <c r="A5" i="12" a="1"/>
  <c r="A5" i="12" s="1"/>
  <c r="A3" i="12" a="1"/>
  <c r="A3" i="12" s="1"/>
  <c r="A23" i="11" a="1"/>
  <c r="A23" i="11" s="1"/>
  <c r="A10" i="9" a="1"/>
  <c r="A10" i="9" s="1"/>
  <c r="A11" i="9" a="1"/>
  <c r="A11" i="9" s="1"/>
  <c r="A22" i="9" a="1"/>
  <c r="A22" i="9" s="1"/>
  <c r="A10" i="10" a="1"/>
  <c r="A10" i="10" s="1"/>
  <c r="A3" i="11" a="1"/>
  <c r="A3" i="11" s="1"/>
  <c r="A4" i="11" a="1"/>
  <c r="A4" i="11" s="1"/>
  <c r="A22" i="11" a="1"/>
  <c r="A22" i="11" s="1"/>
  <c r="A11" i="12" a="1"/>
  <c r="A11" i="12" s="1"/>
  <c r="A23" i="10" a="1"/>
  <c r="A23" i="10" s="1"/>
  <c r="A23" i="9" a="1"/>
  <c r="A23" i="9" s="1"/>
  <c r="A21" i="9" a="1"/>
  <c r="A21" i="9" s="1"/>
  <c r="A22" i="10" a="1"/>
  <c r="A22" i="10" s="1"/>
  <c r="A21" i="10" a="1"/>
  <c r="A21" i="10" s="1"/>
  <c r="A4" i="10" a="1"/>
  <c r="A4" i="10" s="1"/>
  <c r="A22" i="12" a="1"/>
  <c r="A22" i="12" s="1"/>
  <c r="A11" i="10" a="1"/>
  <c r="A11" i="10" s="1"/>
  <c r="A9" i="10" a="1"/>
  <c r="A9" i="10" s="1"/>
  <c r="A5" i="10" a="1"/>
  <c r="A5" i="10" s="1"/>
  <c r="A3" i="10" a="1"/>
  <c r="A3" i="10" s="1"/>
  <c r="A23" i="12" a="1"/>
  <c r="A23" i="12" s="1"/>
  <c r="A21" i="12" a="1"/>
  <c r="A21" i="12" s="1"/>
  <c r="A10" i="12" a="1"/>
  <c r="A10" i="12" s="1"/>
  <c r="A9" i="12" a="1"/>
  <c r="A9" i="12" s="1"/>
  <c r="M5" i="5"/>
  <c r="M16" i="5"/>
  <c r="M11" i="5"/>
  <c r="M9" i="5"/>
  <c r="M4" i="5"/>
  <c r="M17" i="5"/>
  <c r="M10" i="5"/>
  <c r="M3" i="5"/>
  <c r="M23" i="5"/>
  <c r="M21" i="5"/>
  <c r="M22" i="5"/>
  <c r="M15" i="5"/>
  <c r="R15" i="9" l="1" a="1"/>
  <c r="R15" i="9" s="1"/>
  <c r="R8" i="9" a="1"/>
  <c r="R8" i="9" s="1"/>
  <c r="X16" i="9" s="1" a="1"/>
  <c r="X16" i="9" s="1"/>
  <c r="C31" i="9" a="1"/>
  <c r="C31" i="9" s="1"/>
  <c r="R15" i="10" a="1"/>
  <c r="R15" i="10" s="1"/>
  <c r="C31" i="10" a="1"/>
  <c r="C31" i="10" s="1"/>
  <c r="R8" i="10" a="1"/>
  <c r="R8" i="10" s="1"/>
  <c r="R8" i="12" a="1"/>
  <c r="R8" i="12" s="1"/>
  <c r="R15" i="12" a="1"/>
  <c r="R15" i="12" s="1"/>
  <c r="C31" i="12" a="1"/>
  <c r="C31" i="12" s="1"/>
  <c r="R8" i="11" a="1"/>
  <c r="R8" i="11" s="1"/>
  <c r="X10" i="11" s="1" a="1"/>
  <c r="X10" i="11" s="1"/>
  <c r="R15" i="11" a="1"/>
  <c r="R15" i="11" s="1"/>
  <c r="X19" i="11" s="1" a="1"/>
  <c r="X19" i="11" s="1"/>
  <c r="C31" i="11" a="1"/>
  <c r="C31" i="11" s="1"/>
  <c r="R11" i="9" a="1"/>
  <c r="R11" i="9" s="1"/>
  <c r="X12" i="9" s="1" a="1"/>
  <c r="X12" i="9" s="1"/>
  <c r="C30" i="9" a="1"/>
  <c r="C30" i="9" s="1"/>
  <c r="R6" i="9" a="1"/>
  <c r="R6" i="9" s="1"/>
  <c r="C32" i="11" a="1"/>
  <c r="C32" i="11" s="1"/>
  <c r="R14" i="11" a="1"/>
  <c r="R14" i="11" s="1"/>
  <c r="X13" i="11" s="1" a="1"/>
  <c r="X13" i="11" s="1"/>
  <c r="R9" i="11" a="1"/>
  <c r="R9" i="11" s="1"/>
  <c r="X16" i="11" s="1" a="1"/>
  <c r="X16" i="11" s="1"/>
  <c r="C29" i="9" a="1"/>
  <c r="C29" i="9" s="1"/>
  <c r="R5" i="9" a="1"/>
  <c r="R5" i="9" s="1"/>
  <c r="X9" i="9" s="1" a="1"/>
  <c r="X9" i="9" s="1"/>
  <c r="R12" i="9" a="1"/>
  <c r="R12" i="9" s="1"/>
  <c r="X18" i="9" s="1" a="1"/>
  <c r="X18" i="9" s="1"/>
  <c r="C30" i="11" a="1"/>
  <c r="C30" i="11" s="1"/>
  <c r="R6" i="11" a="1"/>
  <c r="R6" i="11" s="1"/>
  <c r="X15" i="11" s="1" a="1"/>
  <c r="X15" i="11" s="1"/>
  <c r="R11" i="11" a="1"/>
  <c r="R11" i="11" s="1"/>
  <c r="X12" i="11" s="1" a="1"/>
  <c r="X12" i="11" s="1"/>
  <c r="R5" i="12" a="1"/>
  <c r="R5" i="12" s="1"/>
  <c r="R12" i="12" a="1"/>
  <c r="R12" i="12" s="1"/>
  <c r="X18" i="12" s="1" a="1"/>
  <c r="X18" i="12" s="1"/>
  <c r="C29" i="12" a="1"/>
  <c r="C29" i="12" s="1"/>
  <c r="R5" i="11" a="1"/>
  <c r="R5" i="11" s="1"/>
  <c r="X9" i="11" s="1" a="1"/>
  <c r="X9" i="11" s="1"/>
  <c r="R12" i="11" a="1"/>
  <c r="R12" i="11" s="1"/>
  <c r="X18" i="11" s="1" a="1"/>
  <c r="X18" i="11" s="1"/>
  <c r="C29" i="11" a="1"/>
  <c r="C29" i="11" s="1"/>
  <c r="R9" i="9" a="1"/>
  <c r="R9" i="9" s="1"/>
  <c r="X10" i="9" s="1" a="1"/>
  <c r="X10" i="9" s="1"/>
  <c r="C32" i="9" a="1"/>
  <c r="C32" i="9" s="1"/>
  <c r="H132" i="4" s="1"/>
  <c r="R14" i="9" a="1"/>
  <c r="R14" i="9" s="1"/>
  <c r="X19" i="9" s="1" a="1"/>
  <c r="X19" i="9" s="1"/>
  <c r="R14" i="10" a="1"/>
  <c r="R14" i="10" s="1"/>
  <c r="X13" i="10" s="1" a="1"/>
  <c r="X13" i="10" s="1"/>
  <c r="C32" i="10" a="1"/>
  <c r="C32" i="10" s="1"/>
  <c r="R9" i="10" a="1"/>
  <c r="R9" i="10" s="1"/>
  <c r="X16" i="10" s="1" a="1"/>
  <c r="X16" i="10" s="1"/>
  <c r="R11" i="10" a="1"/>
  <c r="R11" i="10" s="1"/>
  <c r="C30" i="10" a="1"/>
  <c r="C30" i="10" s="1"/>
  <c r="R6" i="10" a="1"/>
  <c r="R6" i="10" s="1"/>
  <c r="R12" i="10" a="1"/>
  <c r="R12" i="10" s="1"/>
  <c r="X12" i="10" s="1" a="1"/>
  <c r="X12" i="10" s="1"/>
  <c r="R5" i="10" a="1"/>
  <c r="R5" i="10" s="1"/>
  <c r="X9" i="10" s="1" a="1"/>
  <c r="X9" i="10" s="1"/>
  <c r="C29" i="10" a="1"/>
  <c r="C29" i="10" s="1"/>
  <c r="C32" i="12" a="1"/>
  <c r="C32" i="12" s="1"/>
  <c r="R9" i="12" a="1"/>
  <c r="R9" i="12" s="1"/>
  <c r="X10" i="12" s="1" a="1"/>
  <c r="X10" i="12" s="1"/>
  <c r="R14" i="12" a="1"/>
  <c r="R14" i="12" s="1"/>
  <c r="X13" i="12" s="1" a="1"/>
  <c r="X13" i="12" s="1"/>
  <c r="R6" i="12" a="1"/>
  <c r="R6" i="12" s="1"/>
  <c r="X15" i="12" s="1" a="1"/>
  <c r="X15" i="12" s="1"/>
  <c r="C30" i="12" a="1"/>
  <c r="C30" i="12" s="1"/>
  <c r="R11" i="12" a="1"/>
  <c r="R11" i="12" s="1"/>
  <c r="X12" i="12" s="1" a="1"/>
  <c r="X12" i="12" s="1"/>
  <c r="A3" i="5" a="1"/>
  <c r="A3" i="5" s="1"/>
  <c r="A17" i="5" a="1"/>
  <c r="A17" i="5" s="1"/>
  <c r="A15" i="5" a="1"/>
  <c r="A15" i="5" s="1"/>
  <c r="A16" i="5" a="1"/>
  <c r="A16" i="5" s="1"/>
  <c r="A22" i="5" a="1"/>
  <c r="A22" i="5" s="1"/>
  <c r="A9" i="5" a="1"/>
  <c r="A9" i="5" s="1"/>
  <c r="A21" i="5" a="1"/>
  <c r="A21" i="5" s="1"/>
  <c r="A10" i="5" a="1"/>
  <c r="A10" i="5" s="1"/>
  <c r="A23" i="5" a="1"/>
  <c r="A23" i="5" s="1"/>
  <c r="A11" i="5" a="1"/>
  <c r="A11" i="5" s="1"/>
  <c r="A5" i="5" a="1"/>
  <c r="A5" i="5" s="1"/>
  <c r="A4" i="5" a="1"/>
  <c r="A4" i="5" s="1"/>
  <c r="C137" i="4" l="1"/>
  <c r="AD12" i="11" a="1"/>
  <c r="AD12" i="11" s="1"/>
  <c r="H148" i="4" s="1"/>
  <c r="H137" i="4"/>
  <c r="AD15" i="11" a="1"/>
  <c r="AD15" i="11" s="1"/>
  <c r="H149" i="4" s="1"/>
  <c r="C136" i="4"/>
  <c r="AD14" i="11" a="1"/>
  <c r="AD14" i="11" s="1"/>
  <c r="C149" i="4" s="1"/>
  <c r="H136" i="4"/>
  <c r="AD11" i="11" a="1"/>
  <c r="AD11" i="11" s="1"/>
  <c r="C148" i="4" s="1"/>
  <c r="C135" i="4"/>
  <c r="AD6" i="11" a="1"/>
  <c r="AD6" i="11" s="1"/>
  <c r="H146" i="4" s="1"/>
  <c r="H135" i="4"/>
  <c r="AD9" i="11" a="1"/>
  <c r="AD9" i="11" s="1"/>
  <c r="H147" i="4" s="1"/>
  <c r="C134" i="4"/>
  <c r="AD5" i="11" a="1"/>
  <c r="AD5" i="11" s="1"/>
  <c r="C146" i="4" s="1"/>
  <c r="H134" i="4"/>
  <c r="AD8" i="11" a="1"/>
  <c r="AD8" i="11" s="1"/>
  <c r="C147" i="4" s="1"/>
  <c r="C100" i="4"/>
  <c r="AD11" i="12" a="1"/>
  <c r="AD11" i="12" s="1"/>
  <c r="C124" i="4" s="1"/>
  <c r="H98" i="4"/>
  <c r="C99" i="4"/>
  <c r="AD6" i="12" a="1"/>
  <c r="AD6" i="12" s="1"/>
  <c r="H122" i="4" s="1"/>
  <c r="H99" i="4"/>
  <c r="AD9" i="12" a="1"/>
  <c r="AD9" i="12" s="1"/>
  <c r="H123" i="4" s="1"/>
  <c r="C101" i="4"/>
  <c r="AD12" i="12" a="1"/>
  <c r="AD12" i="12" s="1"/>
  <c r="H124" i="4" s="1"/>
  <c r="C105" i="4"/>
  <c r="AD6" i="9" a="1"/>
  <c r="AD6" i="9" s="1"/>
  <c r="H128" i="4" s="1"/>
  <c r="H112" i="4"/>
  <c r="AD14" i="10" a="1"/>
  <c r="AD14" i="10" s="1"/>
  <c r="C143" i="4" s="1"/>
  <c r="C111" i="4"/>
  <c r="AD6" i="10" a="1"/>
  <c r="AD6" i="10" s="1"/>
  <c r="H140" i="4" s="1"/>
  <c r="H111" i="4"/>
  <c r="AD9" i="10" a="1"/>
  <c r="AD9" i="10" s="1"/>
  <c r="H141" i="4" s="1"/>
  <c r="C110" i="4"/>
  <c r="AD5" i="10" a="1"/>
  <c r="AD5" i="10" s="1"/>
  <c r="C140" i="4" s="1"/>
  <c r="H107" i="4"/>
  <c r="AD15" i="9" a="1"/>
  <c r="AD15" i="9" s="1"/>
  <c r="H131" i="4" s="1"/>
  <c r="C107" i="4"/>
  <c r="AD12" i="9" a="1"/>
  <c r="AD12" i="9" s="1"/>
  <c r="H130" i="4" s="1"/>
  <c r="H106" i="4"/>
  <c r="H104" i="4"/>
  <c r="AD8" i="9" a="1"/>
  <c r="AD8" i="9" s="1"/>
  <c r="C129" i="4" s="1"/>
  <c r="C104" i="4"/>
  <c r="AD5" i="9" a="1"/>
  <c r="AD5" i="9" s="1"/>
  <c r="C128" i="4" s="1"/>
  <c r="X19" i="10" a="1"/>
  <c r="X19" i="10" s="1"/>
  <c r="X13" i="9" a="1"/>
  <c r="X13" i="9" s="1"/>
  <c r="X15" i="10" a="1"/>
  <c r="X15" i="10" s="1"/>
  <c r="X18" i="10" a="1"/>
  <c r="X18" i="10" s="1"/>
  <c r="X10" i="10" a="1"/>
  <c r="X10" i="10" s="1"/>
  <c r="X16" i="12" a="1"/>
  <c r="X16" i="12" s="1"/>
  <c r="X19" i="12" a="1"/>
  <c r="X19" i="12" s="1"/>
  <c r="X9" i="12" a="1"/>
  <c r="X9" i="12" s="1"/>
  <c r="AD8" i="12" s="1" a="1"/>
  <c r="AD8" i="12" s="1"/>
  <c r="C123" i="4" s="1"/>
  <c r="X15" i="9" a="1"/>
  <c r="X15" i="9" s="1"/>
  <c r="AD14" i="9" s="1" a="1"/>
  <c r="AD14" i="9" s="1"/>
  <c r="C131" i="4" s="1"/>
  <c r="C70" i="4"/>
  <c r="H68" i="4"/>
  <c r="C71" i="4"/>
  <c r="H69" i="4"/>
  <c r="C80" i="4"/>
  <c r="H82" i="4"/>
  <c r="H80" i="4"/>
  <c r="C82" i="4"/>
  <c r="H81" i="4"/>
  <c r="C83" i="4"/>
  <c r="C77" i="4"/>
  <c r="H75" i="4"/>
  <c r="H88" i="4"/>
  <c r="C86" i="4"/>
  <c r="H70" i="4"/>
  <c r="C68" i="4"/>
  <c r="C88" i="4"/>
  <c r="H86" i="4"/>
  <c r="H76" i="4"/>
  <c r="C74" i="4"/>
  <c r="H87" i="4"/>
  <c r="C89" i="4"/>
  <c r="H74" i="4"/>
  <c r="C76" i="4"/>
  <c r="H89" i="4"/>
  <c r="C87" i="4"/>
  <c r="H71" i="4"/>
  <c r="C69" i="4"/>
  <c r="C81" i="4"/>
  <c r="H83" i="4"/>
  <c r="C75" i="4"/>
  <c r="H77" i="4"/>
  <c r="H133" i="4"/>
  <c r="H108" i="4"/>
  <c r="C79" i="4"/>
  <c r="H145" i="4"/>
  <c r="H114" i="4"/>
  <c r="C85" i="4"/>
  <c r="H102" i="4"/>
  <c r="H127" i="4"/>
  <c r="C73" i="4"/>
  <c r="H151" i="4"/>
  <c r="H138" i="4"/>
  <c r="C91" i="4"/>
  <c r="C133" i="4"/>
  <c r="H78" i="4"/>
  <c r="C109" i="4"/>
  <c r="H150" i="4"/>
  <c r="H91" i="4"/>
  <c r="H139" i="4"/>
  <c r="C132" i="4"/>
  <c r="C108" i="4"/>
  <c r="C78" i="4"/>
  <c r="H90" i="4"/>
  <c r="C151" i="4"/>
  <c r="C139" i="4"/>
  <c r="C126" i="4"/>
  <c r="C102" i="4"/>
  <c r="C72" i="4"/>
  <c r="C138" i="4"/>
  <c r="C150" i="4"/>
  <c r="C90" i="4"/>
  <c r="H109" i="4"/>
  <c r="H79" i="4"/>
  <c r="H144" i="4"/>
  <c r="H115" i="4"/>
  <c r="H85" i="4"/>
  <c r="C145" i="4"/>
  <c r="H84" i="4"/>
  <c r="C115" i="4"/>
  <c r="C84" i="4"/>
  <c r="C114" i="4"/>
  <c r="C144" i="4"/>
  <c r="H126" i="4"/>
  <c r="H73" i="4"/>
  <c r="C127" i="4"/>
  <c r="H72" i="4"/>
  <c r="C103" i="4"/>
  <c r="C30" i="5" a="1"/>
  <c r="C30" i="5" s="1"/>
  <c r="R5" i="5" a="1"/>
  <c r="R5" i="5" s="1"/>
  <c r="C31" i="5" a="1"/>
  <c r="C31" i="5" s="1"/>
  <c r="R8" i="5" a="1"/>
  <c r="R8" i="5" s="1"/>
  <c r="C32" i="5" a="1"/>
  <c r="C32" i="5" s="1"/>
  <c r="R14" i="5" a="1"/>
  <c r="R14" i="5" s="1"/>
  <c r="C29" i="5" a="1"/>
  <c r="C29" i="5" s="1"/>
  <c r="R12" i="5" a="1"/>
  <c r="R12" i="5" s="1"/>
  <c r="R15" i="5" a="1"/>
  <c r="R15" i="5" s="1"/>
  <c r="R6" i="5" a="1"/>
  <c r="R6" i="5" s="1"/>
  <c r="R11" i="5" a="1"/>
  <c r="R11" i="5" s="1"/>
  <c r="R9" i="5" a="1"/>
  <c r="R9" i="5" s="1"/>
  <c r="X10" i="5" a="1"/>
  <c r="X10" i="5" s="1"/>
  <c r="X9" i="5" a="1"/>
  <c r="X9" i="5" s="1"/>
  <c r="X18" i="5" a="1"/>
  <c r="X18" i="5" s="1"/>
  <c r="H100" i="4" l="1"/>
  <c r="AD14" i="12" a="1"/>
  <c r="AD14" i="12" s="1"/>
  <c r="C125" i="4" s="1"/>
  <c r="C98" i="4"/>
  <c r="AD5" i="12" a="1"/>
  <c r="AD5" i="12" s="1"/>
  <c r="C122" i="4" s="1"/>
  <c r="H101" i="4"/>
  <c r="AD15" i="12" a="1"/>
  <c r="AD15" i="12" s="1"/>
  <c r="H125" i="4" s="1"/>
  <c r="H105" i="4"/>
  <c r="AD9" i="9" a="1"/>
  <c r="AD9" i="9" s="1"/>
  <c r="H129" i="4" s="1"/>
  <c r="C113" i="4"/>
  <c r="AD12" i="10" a="1"/>
  <c r="AD12" i="10" s="1"/>
  <c r="H142" i="4" s="1"/>
  <c r="H113" i="4"/>
  <c r="AD15" i="10" a="1"/>
  <c r="AD15" i="10" s="1"/>
  <c r="H143" i="4" s="1"/>
  <c r="C112" i="4"/>
  <c r="AD11" i="10" a="1"/>
  <c r="AD11" i="10" s="1"/>
  <c r="C142" i="4" s="1"/>
  <c r="H110" i="4"/>
  <c r="AD8" i="10" a="1"/>
  <c r="AD8" i="10" s="1"/>
  <c r="C141" i="4" s="1"/>
  <c r="C106" i="4"/>
  <c r="AD11" i="9" a="1"/>
  <c r="AD11" i="9" s="1"/>
  <c r="C130" i="4" s="1"/>
  <c r="C95" i="4"/>
  <c r="C92" i="4"/>
  <c r="H63" i="4"/>
  <c r="C64" i="4"/>
  <c r="H62" i="4"/>
  <c r="H65" i="4"/>
  <c r="H64" i="4"/>
  <c r="C65" i="4"/>
  <c r="C63" i="4"/>
  <c r="C62" i="4"/>
  <c r="C121" i="4"/>
  <c r="C97" i="4"/>
  <c r="H66" i="4"/>
  <c r="H121" i="4"/>
  <c r="H96" i="4"/>
  <c r="C67" i="4"/>
  <c r="H120" i="4"/>
  <c r="H97" i="4"/>
  <c r="H67" i="4"/>
  <c r="C120" i="4"/>
  <c r="C96" i="4"/>
  <c r="C66" i="4"/>
  <c r="AD5" i="5" a="1"/>
  <c r="AD5" i="5" s="1"/>
  <c r="H92" i="4"/>
  <c r="X15" i="5" a="1"/>
  <c r="X15" i="5" s="1"/>
  <c r="X12" i="5" a="1"/>
  <c r="X12" i="5" s="1"/>
  <c r="X16" i="5" a="1"/>
  <c r="X16" i="5" s="1"/>
  <c r="AD14" i="5" a="1"/>
  <c r="AD14" i="5" s="1"/>
  <c r="AD11" i="5" a="1"/>
  <c r="AD11" i="5" s="1"/>
  <c r="AD8" i="5" a="1"/>
  <c r="AD8" i="5" s="1"/>
  <c r="X19" i="5" a="1"/>
  <c r="X19" i="5" s="1"/>
  <c r="X13" i="5" a="1"/>
  <c r="X13" i="5" s="1"/>
  <c r="H95" i="4" l="1"/>
  <c r="C117" i="4"/>
  <c r="C118" i="4"/>
  <c r="C119" i="4"/>
  <c r="H94" i="4"/>
  <c r="C93" i="4"/>
  <c r="C94" i="4"/>
  <c r="C116" i="4"/>
  <c r="AD9" i="5" a="1"/>
  <c r="AD9" i="5" s="1"/>
  <c r="H93" i="4"/>
  <c r="AD6" i="5" a="1"/>
  <c r="AD6" i="5" s="1"/>
  <c r="AD15" i="5" a="1"/>
  <c r="AD15" i="5" s="1"/>
  <c r="AD12" i="5" a="1"/>
  <c r="AD12" i="5" s="1"/>
  <c r="H118" i="4" l="1"/>
  <c r="H119" i="4"/>
  <c r="H116" i="4"/>
  <c r="H11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<sst xmlns="http://schemas.openxmlformats.org/spreadsheetml/2006/main" count="1679" uniqueCount="794">
  <si>
    <t xml:space="preserve">Code </t>
  </si>
  <si>
    <t>Équipe</t>
  </si>
  <si>
    <t>Nom du joueur</t>
  </si>
  <si>
    <t>S1A-S1B</t>
  </si>
  <si>
    <t>S1D-S1E</t>
  </si>
  <si>
    <t>S1G-S1H</t>
  </si>
  <si>
    <t>S1J-S1K</t>
  </si>
  <si>
    <t>S2A-S2B</t>
  </si>
  <si>
    <t>S2D-S2E</t>
  </si>
  <si>
    <t>S2G-S2H</t>
  </si>
  <si>
    <t>S2J-S2K</t>
  </si>
  <si>
    <t>S3A-S3B</t>
  </si>
  <si>
    <t>S3D-S3E</t>
  </si>
  <si>
    <t>S3G-S3H</t>
  </si>
  <si>
    <t>S3J-S3K</t>
  </si>
  <si>
    <t>S4A-S4B</t>
  </si>
  <si>
    <t>S4D-S4E</t>
  </si>
  <si>
    <t>S4G-S4H</t>
  </si>
  <si>
    <t>S4J-S4K</t>
  </si>
  <si>
    <t>S5A-S5B</t>
  </si>
  <si>
    <t>S5D-S5E</t>
  </si>
  <si>
    <t>S5G-S5H</t>
  </si>
  <si>
    <t>S5J-S5K</t>
  </si>
  <si>
    <t>S1A-S1C</t>
  </si>
  <si>
    <t>S1D-S1F</t>
  </si>
  <si>
    <t>S1G-S1I</t>
  </si>
  <si>
    <t>S1J-S1L</t>
  </si>
  <si>
    <t>S2A-S2C</t>
  </si>
  <si>
    <t>S2D-S2F</t>
  </si>
  <si>
    <t>S2G-S2I</t>
  </si>
  <si>
    <t>S2J-S2L</t>
  </si>
  <si>
    <t>S3A-S3C</t>
  </si>
  <si>
    <t>S3D-S3F</t>
  </si>
  <si>
    <t>S3G-S3I</t>
  </si>
  <si>
    <t>S3J-S3L</t>
  </si>
  <si>
    <t>S4A-S4C</t>
  </si>
  <si>
    <t>S4D-S4F</t>
  </si>
  <si>
    <t>S4G-S4I</t>
  </si>
  <si>
    <t>S4J-S4L</t>
  </si>
  <si>
    <t>S5A-S5C</t>
  </si>
  <si>
    <t>S5D-S5F</t>
  </si>
  <si>
    <t>S5G-S5I</t>
  </si>
  <si>
    <t>S5J-S5L</t>
  </si>
  <si>
    <t>S1B-S1C</t>
  </si>
  <si>
    <t>S1E-S1F</t>
  </si>
  <si>
    <t>S1H-S1I</t>
  </si>
  <si>
    <t>S1K-S1L</t>
  </si>
  <si>
    <t>S2B-S2C</t>
  </si>
  <si>
    <t>S2E-S2F</t>
  </si>
  <si>
    <t>S2H-S2I</t>
  </si>
  <si>
    <t>S2K-S2L</t>
  </si>
  <si>
    <t>S3B-S3C</t>
  </si>
  <si>
    <t>S3E-S3F</t>
  </si>
  <si>
    <t>S3H-S3I</t>
  </si>
  <si>
    <t>S3K-S3L</t>
  </si>
  <si>
    <t>S4B-S4C</t>
  </si>
  <si>
    <t>S4E-S4F</t>
  </si>
  <si>
    <t>S4H-S4I</t>
  </si>
  <si>
    <t>S4K-S4L</t>
  </si>
  <si>
    <t>S5B-S5C</t>
  </si>
  <si>
    <t>S5E-S5F</t>
  </si>
  <si>
    <t>S5H-S5I</t>
  </si>
  <si>
    <t>S5K-S5L</t>
  </si>
  <si>
    <t>Z1A-Z1B</t>
  </si>
  <si>
    <t>Z1C-Z1D</t>
  </si>
  <si>
    <t>Z1E-Z1F</t>
  </si>
  <si>
    <t>Z1G-Z1H</t>
  </si>
  <si>
    <t>S1M-S1N</t>
  </si>
  <si>
    <t>S1O-S1P</t>
  </si>
  <si>
    <t>Z2A-Z2B</t>
  </si>
  <si>
    <t>Z2C-Z2D</t>
  </si>
  <si>
    <t>Z2E-Z2F</t>
  </si>
  <si>
    <t>Z2G-Z2H</t>
  </si>
  <si>
    <t>S2M-S2N</t>
  </si>
  <si>
    <t>S2O-S2P</t>
  </si>
  <si>
    <t>Z3A-Z3B</t>
  </si>
  <si>
    <t>Z3C-Z3D</t>
  </si>
  <si>
    <t>Z3E-Z3F</t>
  </si>
  <si>
    <t>Z3G-Z3H</t>
  </si>
  <si>
    <t>S3M-S3N</t>
  </si>
  <si>
    <t>S3O-S3P</t>
  </si>
  <si>
    <t>Z4A-Z4B</t>
  </si>
  <si>
    <t>Z4C-Z4D</t>
  </si>
  <si>
    <t>Z4E-Z4F</t>
  </si>
  <si>
    <t>Z4G-Z4H</t>
  </si>
  <si>
    <t>S4M-S4N</t>
  </si>
  <si>
    <t>S4O-S4P</t>
  </si>
  <si>
    <t>Z5A-Z5B</t>
  </si>
  <si>
    <t>Z5C-Z5D</t>
  </si>
  <si>
    <t>Z5E-Z5F</t>
  </si>
  <si>
    <t>Z5G-Z5H</t>
  </si>
  <si>
    <t>S5M-S5N</t>
  </si>
  <si>
    <t>S5O-S5P</t>
  </si>
  <si>
    <t>Z1I-Z1J</t>
  </si>
  <si>
    <t>Z1K-Z1L</t>
  </si>
  <si>
    <t>Z1M-Z1N</t>
  </si>
  <si>
    <t>Z1O-Z1P</t>
  </si>
  <si>
    <t>S1M-S1O</t>
  </si>
  <si>
    <t>S1N-S1P</t>
  </si>
  <si>
    <t>Z2I-Z2J</t>
  </si>
  <si>
    <t>Z2K-Z2L</t>
  </si>
  <si>
    <t>Z2M-Z2N</t>
  </si>
  <si>
    <t>Z2O-Z2P</t>
  </si>
  <si>
    <t>S2M-S2O</t>
  </si>
  <si>
    <t>S2N-S2P</t>
  </si>
  <si>
    <t>Z3I-Z3J</t>
  </si>
  <si>
    <t>Z3K-Z3L</t>
  </si>
  <si>
    <t>Z3M-Z3N</t>
  </si>
  <si>
    <t>Z3O-Z3P</t>
  </si>
  <si>
    <t>S3M-S3O</t>
  </si>
  <si>
    <t>S3N-S3P</t>
  </si>
  <si>
    <t>Z4I-Z4J</t>
  </si>
  <si>
    <t>Z4K-Z4L</t>
  </si>
  <si>
    <t>Z4M-Z4N</t>
  </si>
  <si>
    <t>Z4O-Z4P</t>
  </si>
  <si>
    <t>S4M-S4O</t>
  </si>
  <si>
    <t>S4N-S4P</t>
  </si>
  <si>
    <t>Z1Q-Z1R</t>
  </si>
  <si>
    <t>Z1S-Z1T</t>
  </si>
  <si>
    <t>Z1U-Z1V</t>
  </si>
  <si>
    <t>Z1W-Z1X</t>
  </si>
  <si>
    <t>S1M-S1P</t>
  </si>
  <si>
    <t>S1N-S1O</t>
  </si>
  <si>
    <t>Z2Q-Z2R</t>
  </si>
  <si>
    <t>Z2S-Z2T</t>
  </si>
  <si>
    <t>Z2U-Z2V</t>
  </si>
  <si>
    <t>Z2W-Z2X</t>
  </si>
  <si>
    <t>S2M-S2P</t>
  </si>
  <si>
    <t>S2N-S2O</t>
  </si>
  <si>
    <t>Z3Q-Z3R</t>
  </si>
  <si>
    <t>Z3S-Z3T</t>
  </si>
  <si>
    <t>Z3U-Z3V</t>
  </si>
  <si>
    <t>Z3W-Z3X</t>
  </si>
  <si>
    <t>S3M-S3P</t>
  </si>
  <si>
    <t>S3N-S3O</t>
  </si>
  <si>
    <t>Z5I-Z5J</t>
  </si>
  <si>
    <t>Z5K-Z5L</t>
  </si>
  <si>
    <t>Z5M-Z5N</t>
  </si>
  <si>
    <t>Z5O-Z5P</t>
  </si>
  <si>
    <t>S5M-S5O</t>
  </si>
  <si>
    <t>S5N-S5P</t>
  </si>
  <si>
    <t>Z4Q-Z4R</t>
  </si>
  <si>
    <t>Z4S-Z4T</t>
  </si>
  <si>
    <t>Z4U-Z4V</t>
  </si>
  <si>
    <t>Z4W-Z4X</t>
  </si>
  <si>
    <t>S4M-S4P</t>
  </si>
  <si>
    <t>S4N-S4O</t>
  </si>
  <si>
    <t>Z5Q-Z5R</t>
  </si>
  <si>
    <t>Z5S-Z5T</t>
  </si>
  <si>
    <t>Z5U-Z5V</t>
  </si>
  <si>
    <t>Z5W-Z5X</t>
  </si>
  <si>
    <t>S5M-S5P</t>
  </si>
  <si>
    <t>S5N-S5O</t>
  </si>
  <si>
    <t>Match</t>
  </si>
  <si>
    <t>Plateau</t>
  </si>
  <si>
    <t>Nom A</t>
  </si>
  <si>
    <t>Équipe A</t>
  </si>
  <si>
    <t>Score A</t>
  </si>
  <si>
    <t>Équipe B</t>
  </si>
  <si>
    <t>Score B</t>
  </si>
  <si>
    <t>Nom B</t>
  </si>
  <si>
    <t>Points A</t>
  </si>
  <si>
    <t>V A</t>
  </si>
  <si>
    <t>Points B</t>
  </si>
  <si>
    <t>V B</t>
  </si>
  <si>
    <t>Nulle A</t>
  </si>
  <si>
    <t>D A</t>
  </si>
  <si>
    <t>Nulle B</t>
  </si>
  <si>
    <t>D B</t>
  </si>
  <si>
    <t>PC A</t>
  </si>
  <si>
    <t>PJ A</t>
  </si>
  <si>
    <t>PC B</t>
  </si>
  <si>
    <t>PJ B</t>
  </si>
  <si>
    <t>40A</t>
  </si>
  <si>
    <t>Auditorium</t>
  </si>
  <si>
    <t>40S</t>
  </si>
  <si>
    <t>Salon Samuel</t>
  </si>
  <si>
    <t>50A</t>
  </si>
  <si>
    <t>50S</t>
  </si>
  <si>
    <t>60A</t>
  </si>
  <si>
    <t>60S</t>
  </si>
  <si>
    <t>Séminaire</t>
  </si>
  <si>
    <t>70S</t>
  </si>
  <si>
    <t>70A</t>
  </si>
  <si>
    <t>80S</t>
  </si>
  <si>
    <t>80A</t>
  </si>
  <si>
    <t>POOL A</t>
  </si>
  <si>
    <t>Rang</t>
  </si>
  <si>
    <t>Code école</t>
  </si>
  <si>
    <t>École</t>
  </si>
  <si>
    <t>V</t>
  </si>
  <si>
    <t>N</t>
  </si>
  <si>
    <t>D</t>
  </si>
  <si>
    <t>Pts Class.</t>
  </si>
  <si>
    <t>PP</t>
  </si>
  <si>
    <t>PC</t>
  </si>
  <si>
    <t>Diff.</t>
  </si>
  <si>
    <t>PYRAMIDE FINALE</t>
  </si>
  <si>
    <t>S1A</t>
  </si>
  <si>
    <t>Collège Notre-Dame-de-Lourdes B</t>
  </si>
  <si>
    <t>S1B</t>
  </si>
  <si>
    <t>Séminaire de Sherbrooke</t>
  </si>
  <si>
    <t>Code</t>
  </si>
  <si>
    <t>Résultat</t>
  </si>
  <si>
    <t>S1C</t>
  </si>
  <si>
    <t>Collège Laval A</t>
  </si>
  <si>
    <t>Q1</t>
  </si>
  <si>
    <t>1A</t>
  </si>
  <si>
    <t>Z1A</t>
  </si>
  <si>
    <t>Finale</t>
  </si>
  <si>
    <t>G-DF1</t>
  </si>
  <si>
    <t>Z1Q</t>
  </si>
  <si>
    <t>2B</t>
  </si>
  <si>
    <t>Z1B</t>
  </si>
  <si>
    <t>G-DF2</t>
  </si>
  <si>
    <t>Z1R</t>
  </si>
  <si>
    <t>POOL B</t>
  </si>
  <si>
    <t>Q2</t>
  </si>
  <si>
    <t>1C</t>
  </si>
  <si>
    <t>Z1C</t>
  </si>
  <si>
    <t>Bronze</t>
  </si>
  <si>
    <t>P-DF1</t>
  </si>
  <si>
    <t>Z1S</t>
  </si>
  <si>
    <t>S1D</t>
  </si>
  <si>
    <t>Collège Saint-Alexandre de la Gatineau</t>
  </si>
  <si>
    <t>2D</t>
  </si>
  <si>
    <t>Z1D</t>
  </si>
  <si>
    <t>DF1</t>
  </si>
  <si>
    <t>G-Q1</t>
  </si>
  <si>
    <t>Z1I</t>
  </si>
  <si>
    <t>P-DF2</t>
  </si>
  <si>
    <t>Z1T</t>
  </si>
  <si>
    <t>S1E</t>
  </si>
  <si>
    <t>Collège Notre-Dame-de-Lourdes A</t>
  </si>
  <si>
    <t>G-Q2</t>
  </si>
  <si>
    <t>Z1J</t>
  </si>
  <si>
    <t>S1F</t>
  </si>
  <si>
    <t>Collège Mont-Saint-Louis B</t>
  </si>
  <si>
    <t>Q3</t>
  </si>
  <si>
    <t>1B</t>
  </si>
  <si>
    <t>Z1E</t>
  </si>
  <si>
    <t>5e place</t>
  </si>
  <si>
    <t>G-DF3</t>
  </si>
  <si>
    <t>Z1U</t>
  </si>
  <si>
    <t>2A</t>
  </si>
  <si>
    <t>Z1F</t>
  </si>
  <si>
    <t>DF2</t>
  </si>
  <si>
    <t>G-Q3</t>
  </si>
  <si>
    <t>Z1K</t>
  </si>
  <si>
    <t>G-DF4</t>
  </si>
  <si>
    <t>Z1Z</t>
  </si>
  <si>
    <t>POOL C</t>
  </si>
  <si>
    <t>G-Q4</t>
  </si>
  <si>
    <t>Z1L</t>
  </si>
  <si>
    <t>Q4</t>
  </si>
  <si>
    <t>1D</t>
  </si>
  <si>
    <t>Z1G</t>
  </si>
  <si>
    <t>7e place</t>
  </si>
  <si>
    <t>P-DF3</t>
  </si>
  <si>
    <t>Z1W</t>
  </si>
  <si>
    <t>S1G</t>
  </si>
  <si>
    <t>Juvénat Notre-Dame du St-Laurent B</t>
  </si>
  <si>
    <t>2C</t>
  </si>
  <si>
    <t>Z1H</t>
  </si>
  <si>
    <t>DF3</t>
  </si>
  <si>
    <t>P-Q1</t>
  </si>
  <si>
    <t>Z1M</t>
  </si>
  <si>
    <t>P-DF4</t>
  </si>
  <si>
    <t>Z1X</t>
  </si>
  <si>
    <t>S1H</t>
  </si>
  <si>
    <t>Collège Mont-Saint-Louis A</t>
  </si>
  <si>
    <t>P-Q2</t>
  </si>
  <si>
    <t>Z1N</t>
  </si>
  <si>
    <t>S1I</t>
  </si>
  <si>
    <t>École d’éducation internationale de Laval A</t>
  </si>
  <si>
    <t>DF4</t>
  </si>
  <si>
    <t>P-Q3</t>
  </si>
  <si>
    <t>Z1O</t>
  </si>
  <si>
    <t>POOL D</t>
  </si>
  <si>
    <t>P-Q4</t>
  </si>
  <si>
    <t>Z1P</t>
  </si>
  <si>
    <t>S1J</t>
  </si>
  <si>
    <t>É.S. Samuel-de-Champlain</t>
  </si>
  <si>
    <t>S1K</t>
  </si>
  <si>
    <t>É.S. Sophie-Barat A</t>
  </si>
  <si>
    <t>S1L</t>
  </si>
  <si>
    <t>Collège Durocher Saint-Lambert A</t>
  </si>
  <si>
    <t>CONSOLATION</t>
  </si>
  <si>
    <t>Rang (prélim.)</t>
  </si>
  <si>
    <t>Rang (final)</t>
  </si>
  <si>
    <t>3A</t>
  </si>
  <si>
    <t>S1M</t>
  </si>
  <si>
    <t>9e</t>
  </si>
  <si>
    <t>3B</t>
  </si>
  <si>
    <t>S1N</t>
  </si>
  <si>
    <t>10e</t>
  </si>
  <si>
    <t>3C</t>
  </si>
  <si>
    <t>S1O</t>
  </si>
  <si>
    <t>12e</t>
  </si>
  <si>
    <t>3D</t>
  </si>
  <si>
    <t>S1P</t>
  </si>
  <si>
    <t>11e</t>
  </si>
  <si>
    <t>Joueur.euse</t>
  </si>
  <si>
    <t>P1</t>
  </si>
  <si>
    <t>P2</t>
  </si>
  <si>
    <t>P3</t>
  </si>
  <si>
    <t>P4</t>
  </si>
  <si>
    <t>P5</t>
  </si>
  <si>
    <t>P6</t>
  </si>
  <si>
    <t>P7</t>
  </si>
  <si>
    <t>P8</t>
  </si>
  <si>
    <t>Total pts.</t>
  </si>
  <si>
    <t>Nb matchs</t>
  </si>
  <si>
    <t>PPM</t>
  </si>
  <si>
    <t>Arnaud Carrière</t>
  </si>
  <si>
    <t>Elliot Hubley</t>
  </si>
  <si>
    <t>Émile Charest</t>
  </si>
  <si>
    <t>Victoria Lachance</t>
  </si>
  <si>
    <t>Clément Lavallée</t>
  </si>
  <si>
    <t>Jacob Garant</t>
  </si>
  <si>
    <t>Justin Dessureault</t>
  </si>
  <si>
    <t>Matias Panetta</t>
  </si>
  <si>
    <t>Maxime Castelet</t>
  </si>
  <si>
    <t>Antoine Cusson</t>
  </si>
  <si>
    <t>Henri Vocelle</t>
  </si>
  <si>
    <t>Lucas Dubé</t>
  </si>
  <si>
    <t>Ulysse Labescat</t>
  </si>
  <si>
    <t>Édouard Dufour</t>
  </si>
  <si>
    <t>Émile Dumas</t>
  </si>
  <si>
    <t>Frédéric Courtemanche</t>
  </si>
  <si>
    <t>Minh-Tri Nguyen</t>
  </si>
  <si>
    <t>Aksel Mastrogiuseppe</t>
  </si>
  <si>
    <t>Elliott Rivest</t>
  </si>
  <si>
    <t>Ilian Coulibaly</t>
  </si>
  <si>
    <t>Tristan Marceau</t>
  </si>
  <si>
    <t>Vincent Bourgeois</t>
  </si>
  <si>
    <t>Antoine Bonneau</t>
  </si>
  <si>
    <t>Julien Houx-de Ravinel</t>
  </si>
  <si>
    <t>Nicolas Iancu</t>
  </si>
  <si>
    <t>Simon Wilczynski</t>
  </si>
  <si>
    <t>Alexandre Gagnon</t>
  </si>
  <si>
    <t>Damien Châteauvert</t>
  </si>
  <si>
    <t>Laurent Richard</t>
  </si>
  <si>
    <t>Thomas Dufour-Joly</t>
  </si>
  <si>
    <t>Vincent Fedarenka</t>
  </si>
  <si>
    <t>Derek Cameron</t>
  </si>
  <si>
    <t>Émile Higgins</t>
  </si>
  <si>
    <t>Théo Tran</t>
  </si>
  <si>
    <t>Théophile Pernet</t>
  </si>
  <si>
    <t>Vincent Garon</t>
  </si>
  <si>
    <t>Abderraouf Abbas</t>
  </si>
  <si>
    <t>Benjamin Charron-Baui</t>
  </si>
  <si>
    <t>Léo Brière</t>
  </si>
  <si>
    <t>Mai Brunelle-Pham</t>
  </si>
  <si>
    <t>Romane Vachon De Léan</t>
  </si>
  <si>
    <t>Saul Brender</t>
  </si>
  <si>
    <t>École d'éducation internationale de Laval A</t>
  </si>
  <si>
    <t>Bilal El Bouchikhi</t>
  </si>
  <si>
    <t>Éléonore Régnier</t>
  </si>
  <si>
    <t>Oliver Cruz Moldanado</t>
  </si>
  <si>
    <t>Ramy Djerourou</t>
  </si>
  <si>
    <t>Élissa Rancourt</t>
  </si>
  <si>
    <t>Émile Côté</t>
  </si>
  <si>
    <t>Félix-Antoine Demers</t>
  </si>
  <si>
    <t>Léanne Brault</t>
  </si>
  <si>
    <t>Xavier Fortin</t>
  </si>
  <si>
    <t>Adrien Roy</t>
  </si>
  <si>
    <t>Elliot Morency</t>
  </si>
  <si>
    <t>Katherine Boutin</t>
  </si>
  <si>
    <t>Saul Fortier</t>
  </si>
  <si>
    <t>Théo Vachon</t>
  </si>
  <si>
    <t>S2A</t>
  </si>
  <si>
    <t>Collège Saint-Hilaire</t>
  </si>
  <si>
    <t>S2B</t>
  </si>
  <si>
    <t>S2C</t>
  </si>
  <si>
    <t>Collège Regina Assumpta B</t>
  </si>
  <si>
    <t>Z2A</t>
  </si>
  <si>
    <t>Z2Q</t>
  </si>
  <si>
    <t>Z2B</t>
  </si>
  <si>
    <t>Z2R</t>
  </si>
  <si>
    <t>Z2C</t>
  </si>
  <si>
    <t>Z2S</t>
  </si>
  <si>
    <t>S2D</t>
  </si>
  <si>
    <t>Collège Saint-Charles-Garnier C</t>
  </si>
  <si>
    <t>Z2D</t>
  </si>
  <si>
    <t>Z2I</t>
  </si>
  <si>
    <t>Z2T</t>
  </si>
  <si>
    <t>S2E</t>
  </si>
  <si>
    <t>É.S. du Triolet</t>
  </si>
  <si>
    <t>Z2J</t>
  </si>
  <si>
    <t>S2F</t>
  </si>
  <si>
    <t>Z2E</t>
  </si>
  <si>
    <t>Z2U</t>
  </si>
  <si>
    <t>Z2F</t>
  </si>
  <si>
    <t>Z2K</t>
  </si>
  <si>
    <t>Z2V</t>
  </si>
  <si>
    <t>Z2L</t>
  </si>
  <si>
    <t>Z2G</t>
  </si>
  <si>
    <t>Z2W</t>
  </si>
  <si>
    <t>S2G</t>
  </si>
  <si>
    <t>Collège Saint-Charles-Garnier A</t>
  </si>
  <si>
    <t>Z2H</t>
  </si>
  <si>
    <t>Z2M</t>
  </si>
  <si>
    <t>Z2X</t>
  </si>
  <si>
    <t>S2H</t>
  </si>
  <si>
    <t>Collège Jean-de-Brébeuf A</t>
  </si>
  <si>
    <t>Z2N</t>
  </si>
  <si>
    <t>S2I</t>
  </si>
  <si>
    <t>É.S. de Mortagne B</t>
  </si>
  <si>
    <t>Z2O</t>
  </si>
  <si>
    <t>Z2P</t>
  </si>
  <si>
    <t>S2J</t>
  </si>
  <si>
    <t>Séminaire de Sherbrooke A</t>
  </si>
  <si>
    <t>S2K</t>
  </si>
  <si>
    <t>Collège Jean-Eudes B</t>
  </si>
  <si>
    <t>S2L</t>
  </si>
  <si>
    <t>Collège de Montréal</t>
  </si>
  <si>
    <t>S2M</t>
  </si>
  <si>
    <t>S2N</t>
  </si>
  <si>
    <t>S2O</t>
  </si>
  <si>
    <t>S2P</t>
  </si>
  <si>
    <t>Adem Kanzari</t>
  </si>
  <si>
    <t>Bao Ngoc Ha</t>
  </si>
  <si>
    <t>Hugo Desilets</t>
  </si>
  <si>
    <t>Léo Dumais</t>
  </si>
  <si>
    <t>Marckley Benn Simon</t>
  </si>
  <si>
    <t>Miguel De Morais Paris Marcondes</t>
  </si>
  <si>
    <t>Pablo Montplaisir</t>
  </si>
  <si>
    <t>Léo Lin</t>
  </si>
  <si>
    <t>Medrick Hoa</t>
  </si>
  <si>
    <t>Nolan Beaugeais</t>
  </si>
  <si>
    <t>Samuel Touzin Rodrigue</t>
  </si>
  <si>
    <t>Arthur Bourgoin</t>
  </si>
  <si>
    <t>Benjamin Jarry-Lafrenière</t>
  </si>
  <si>
    <t>Mila Lezzi</t>
  </si>
  <si>
    <t>Samuel Cantin</t>
  </si>
  <si>
    <t>Xavier Doyon-Lamarre</t>
  </si>
  <si>
    <t>Collège Regina Assumpta A</t>
  </si>
  <si>
    <t>Aïsha Messier</t>
  </si>
  <si>
    <t>Albert Duranceau</t>
  </si>
  <si>
    <t>Louis Moreaux</t>
  </si>
  <si>
    <t>Mathieu Poirier</t>
  </si>
  <si>
    <t>Benjamin Milot</t>
  </si>
  <si>
    <t>Édouard Caron Ouellet</t>
  </si>
  <si>
    <t>Loup Dörig</t>
  </si>
  <si>
    <t>Nicolas Aufranc</t>
  </si>
  <si>
    <t>Victor Jungcurt</t>
  </si>
  <si>
    <t>Antoine Chamberland-Houle</t>
  </si>
  <si>
    <t>Christophe Thibodeau</t>
  </si>
  <si>
    <t>Ellis Guimond</t>
  </si>
  <si>
    <t>Henri Béland</t>
  </si>
  <si>
    <t>Thomas-Alexandre Savard</t>
  </si>
  <si>
    <t>Félix Moisan</t>
  </si>
  <si>
    <t>Hubert Roussel</t>
  </si>
  <si>
    <t>Justin Cheang</t>
  </si>
  <si>
    <t>Paul Desjardins</t>
  </si>
  <si>
    <t>Vincent Hamel</t>
  </si>
  <si>
    <t>Arthur Da Silva Pereira</t>
  </si>
  <si>
    <t>Charles Paulhus-Hamelin</t>
  </si>
  <si>
    <t>Grégory Prévost</t>
  </si>
  <si>
    <t>Laurent Tessier</t>
  </si>
  <si>
    <t>Benjamin Roberge</t>
  </si>
  <si>
    <t>Edgar Laurent</t>
  </si>
  <si>
    <t>Malik Messier</t>
  </si>
  <si>
    <t>Zachary Veilleux</t>
  </si>
  <si>
    <t>Alex Roy</t>
  </si>
  <si>
    <t>Anes Touati</t>
  </si>
  <si>
    <t>Félix-Antoine Couture</t>
  </si>
  <si>
    <t>Justin L’Espérance</t>
  </si>
  <si>
    <t>É.S. Sophie-Barat</t>
  </si>
  <si>
    <t>Auguste Champagne</t>
  </si>
  <si>
    <t>Gabriel Plouffe</t>
  </si>
  <si>
    <t>Philippe Charbonneau</t>
  </si>
  <si>
    <t>Rachid Ben Rejeb</t>
  </si>
  <si>
    <t>Raphaël Trégouet</t>
  </si>
  <si>
    <t>François Pollak</t>
  </si>
  <si>
    <t>Philippe Guilmain</t>
  </si>
  <si>
    <t>Rayane Kadira</t>
  </si>
  <si>
    <t>Steven Medina Falla</t>
  </si>
  <si>
    <t>Tristan Viens</t>
  </si>
  <si>
    <t>S3A</t>
  </si>
  <si>
    <t>É.S. de Mortagne A</t>
  </si>
  <si>
    <t>S3B</t>
  </si>
  <si>
    <t>S3C</t>
  </si>
  <si>
    <t>Académie Saint-Louis</t>
  </si>
  <si>
    <t>Z3A</t>
  </si>
  <si>
    <t>Z3Q</t>
  </si>
  <si>
    <t>Z3B</t>
  </si>
  <si>
    <t>Z3R</t>
  </si>
  <si>
    <t>Z3C</t>
  </si>
  <si>
    <t>Z3S</t>
  </si>
  <si>
    <t>S3D</t>
  </si>
  <si>
    <t>Collège Jean-Eudes C</t>
  </si>
  <si>
    <t>Z3D</t>
  </si>
  <si>
    <t>Z3I</t>
  </si>
  <si>
    <t>Z3T</t>
  </si>
  <si>
    <t>S3E</t>
  </si>
  <si>
    <t>Z3J</t>
  </si>
  <si>
    <t>S3F</t>
  </si>
  <si>
    <t>Collège Saint-Joseph de Hull</t>
  </si>
  <si>
    <t>Z3E</t>
  </si>
  <si>
    <t>Z3U</t>
  </si>
  <si>
    <t>Z3F</t>
  </si>
  <si>
    <t>Z3K</t>
  </si>
  <si>
    <t>Z3V</t>
  </si>
  <si>
    <t>Z3L</t>
  </si>
  <si>
    <t>Z3G</t>
  </si>
  <si>
    <t>Z3W</t>
  </si>
  <si>
    <t>S3G</t>
  </si>
  <si>
    <t>Z3H</t>
  </si>
  <si>
    <t>Z3M</t>
  </si>
  <si>
    <t>Z3X</t>
  </si>
  <si>
    <t>S3H</t>
  </si>
  <si>
    <t>É.S. Mitchell-Montcalm B</t>
  </si>
  <si>
    <t>Z3N</t>
  </si>
  <si>
    <t>S3I</t>
  </si>
  <si>
    <t>Z3O</t>
  </si>
  <si>
    <t>Z3P</t>
  </si>
  <si>
    <t>S3J</t>
  </si>
  <si>
    <t>Collège Mont Notre-Dame</t>
  </si>
  <si>
    <t>S3K</t>
  </si>
  <si>
    <t>S3L</t>
  </si>
  <si>
    <t>S3M</t>
  </si>
  <si>
    <t>S3N</t>
  </si>
  <si>
    <t>S3O</t>
  </si>
  <si>
    <t>S3P</t>
  </si>
  <si>
    <t>Cédrick Anger</t>
  </si>
  <si>
    <t>Charles Dufour</t>
  </si>
  <si>
    <t>Loïc Boudreau</t>
  </si>
  <si>
    <t>Olivier Blanchard</t>
  </si>
  <si>
    <t>Thomas Maltais</t>
  </si>
  <si>
    <t>Elias Bouyaed</t>
  </si>
  <si>
    <t>Lambert Thibault</t>
  </si>
  <si>
    <t>Mikaël Juillet</t>
  </si>
  <si>
    <t>Victoria Mimeault</t>
  </si>
  <si>
    <t>Éloise St-Amour</t>
  </si>
  <si>
    <t>Lily-Maude Lamarche</t>
  </si>
  <si>
    <t>Pierre-Olivier Gervais</t>
  </si>
  <si>
    <t>Sacha Alexeev</t>
  </si>
  <si>
    <t>Ariane</t>
  </si>
  <si>
    <t>Édouard Séguin</t>
  </si>
  <si>
    <t>Émile Dubuisson</t>
  </si>
  <si>
    <t>Léonard Cordeau</t>
  </si>
  <si>
    <t>Léonard Pohu</t>
  </si>
  <si>
    <t>Cléophée Pepin</t>
  </si>
  <si>
    <t>Emilie Sabbagh</t>
  </si>
  <si>
    <t>Camille Luc</t>
  </si>
  <si>
    <t>Édouard Fortin</t>
  </si>
  <si>
    <t>Étienne Nguyen</t>
  </si>
  <si>
    <t>Nathan Viger</t>
  </si>
  <si>
    <t>Nicolas Faucher</t>
  </si>
  <si>
    <t>Philippe Blais</t>
  </si>
  <si>
    <t>Yohann Lamorie</t>
  </si>
  <si>
    <t>Roselyne Favreau-Monfils</t>
  </si>
  <si>
    <t>Sophie Taschereau Langlois</t>
  </si>
  <si>
    <t>Victoria Proux</t>
  </si>
  <si>
    <t>Zoé Bilodeau</t>
  </si>
  <si>
    <t>Alexandre Tétrault</t>
  </si>
  <si>
    <t>Elliot Godin</t>
  </si>
  <si>
    <t>Laure Bruneau</t>
  </si>
  <si>
    <t>Vincent Tétrault</t>
  </si>
  <si>
    <t>Antoine Pion</t>
  </si>
  <si>
    <t>Ellie-Rose Trépanier</t>
  </si>
  <si>
    <t>Julien Palardy-Camiré</t>
  </si>
  <si>
    <t>Victor Biron</t>
  </si>
  <si>
    <t>Dorothée Durocher</t>
  </si>
  <si>
    <t>Élliot Marcoux-Croteau</t>
  </si>
  <si>
    <t>Gabriel Picard</t>
  </si>
  <si>
    <t>Théodore Landry-Plante</t>
  </si>
  <si>
    <t>Zack Renaud</t>
  </si>
  <si>
    <t>Alec Gagnon</t>
  </si>
  <si>
    <t>Emile Bombardier</t>
  </si>
  <si>
    <t>Laurier Bataille</t>
  </si>
  <si>
    <t>Luciano Lobo Garcia</t>
  </si>
  <si>
    <t>Rémi Beaulieu</t>
  </si>
  <si>
    <t>Rose Damian</t>
  </si>
  <si>
    <t>Élie Chrétien</t>
  </si>
  <si>
    <t>Léonard Longpré</t>
  </si>
  <si>
    <t>Paul Lasalle</t>
  </si>
  <si>
    <t>Samy Boutiche</t>
  </si>
  <si>
    <t>Emilie Chapdelaine</t>
  </si>
  <si>
    <t>S4A</t>
  </si>
  <si>
    <t>S4B</t>
  </si>
  <si>
    <t>École d'éducation internationale C</t>
  </si>
  <si>
    <t>S4C</t>
  </si>
  <si>
    <t>Collège Jean-de-Brébeuf</t>
  </si>
  <si>
    <t>Z4A</t>
  </si>
  <si>
    <t>Z4Q</t>
  </si>
  <si>
    <t>Z4B</t>
  </si>
  <si>
    <t>Z4R</t>
  </si>
  <si>
    <t>Z4C</t>
  </si>
  <si>
    <t>Z4S</t>
  </si>
  <si>
    <t>S4D</t>
  </si>
  <si>
    <t>Z4D</t>
  </si>
  <si>
    <t>Z4I</t>
  </si>
  <si>
    <t>Z4T</t>
  </si>
  <si>
    <t>S4E</t>
  </si>
  <si>
    <t>Collège Sainte-Anne</t>
  </si>
  <si>
    <t>Z4J</t>
  </si>
  <si>
    <t>S4F</t>
  </si>
  <si>
    <t>Z4E</t>
  </si>
  <si>
    <t>Z4U</t>
  </si>
  <si>
    <t>Z4F</t>
  </si>
  <si>
    <t>Z4K</t>
  </si>
  <si>
    <t>Z4V</t>
  </si>
  <si>
    <t>Z4L</t>
  </si>
  <si>
    <t>Z4G</t>
  </si>
  <si>
    <t>Z4W</t>
  </si>
  <si>
    <t>S4G</t>
  </si>
  <si>
    <t>Z4H</t>
  </si>
  <si>
    <t>Z4M</t>
  </si>
  <si>
    <t>Z4X</t>
  </si>
  <si>
    <t>S4H</t>
  </si>
  <si>
    <t>École internationale du Phare</t>
  </si>
  <si>
    <t>Z4N</t>
  </si>
  <si>
    <t>S4I</t>
  </si>
  <si>
    <t>É.S. Joseph-François-Perrault A</t>
  </si>
  <si>
    <t>Z4O</t>
  </si>
  <si>
    <t>Z4P</t>
  </si>
  <si>
    <t>S4J</t>
  </si>
  <si>
    <t>S4K</t>
  </si>
  <si>
    <t>É.S. de l'Île</t>
  </si>
  <si>
    <t>S4L</t>
  </si>
  <si>
    <t>S4M</t>
  </si>
  <si>
    <t>S4N</t>
  </si>
  <si>
    <t>S4O</t>
  </si>
  <si>
    <t>S4P</t>
  </si>
  <si>
    <t>Antoine Berthelot</t>
  </si>
  <si>
    <t>Antoine Payeur</t>
  </si>
  <si>
    <t>Justin Darisse</t>
  </si>
  <si>
    <t>Olivier Castonguay</t>
  </si>
  <si>
    <t>Thomas Roy</t>
  </si>
  <si>
    <t>Zachary Lemieux</t>
  </si>
  <si>
    <t>Charlotte Stchachenko</t>
  </si>
  <si>
    <t>François Houx de Ravinel</t>
  </si>
  <si>
    <t>Jacob Kadijevic</t>
  </si>
  <si>
    <t>Vincent Martinet</t>
  </si>
  <si>
    <t>Yaromir Noël</t>
  </si>
  <si>
    <t>Aline Acheraiou</t>
  </si>
  <si>
    <t>Changle Sun</t>
  </si>
  <si>
    <t>Eikki Bujold</t>
  </si>
  <si>
    <t>Peter Gantt</t>
  </si>
  <si>
    <t>Philippe Kahwati</t>
  </si>
  <si>
    <t>Raphaëlle Persico</t>
  </si>
  <si>
    <t>Adèle Senécal</t>
  </si>
  <si>
    <t>Charles Aubut</t>
  </si>
  <si>
    <t>Esteban Vargas-Martinez</t>
  </si>
  <si>
    <t>Margot Ratier</t>
  </si>
  <si>
    <t>Étienne Cadieux</t>
  </si>
  <si>
    <t>Fabricio Timm</t>
  </si>
  <si>
    <t>Henry Vidrascu</t>
  </si>
  <si>
    <t>Sophie Tahan</t>
  </si>
  <si>
    <t>Victor Crespy</t>
  </si>
  <si>
    <t>Ariane Vigneault</t>
  </si>
  <si>
    <t>Charles Abergel</t>
  </si>
  <si>
    <t>Delphine Lafortune</t>
  </si>
  <si>
    <t>Leah Feimi</t>
  </si>
  <si>
    <t>É.S. Joseph-François-Perrault</t>
  </si>
  <si>
    <t>Alec Bouthillier</t>
  </si>
  <si>
    <t>Refka Foufa</t>
  </si>
  <si>
    <t>Serena Celli</t>
  </si>
  <si>
    <t>Victor Eusanio Champoux</t>
  </si>
  <si>
    <t>Alec Maltais</t>
  </si>
  <si>
    <t>Emmanuel Auger</t>
  </si>
  <si>
    <t>Louis-Thomas Giguère</t>
  </si>
  <si>
    <t>Mathis Dubé</t>
  </si>
  <si>
    <t>Odile Durocher</t>
  </si>
  <si>
    <t>Samuel Adueny</t>
  </si>
  <si>
    <t>Constance Labarre</t>
  </si>
  <si>
    <t>Daniel Prowt</t>
  </si>
  <si>
    <t>Éliam Galarneau</t>
  </si>
  <si>
    <t>Étienne Parent</t>
  </si>
  <si>
    <t>Jeremi Simon</t>
  </si>
  <si>
    <t>Olivier Moreau</t>
  </si>
  <si>
    <t>Alec McLean</t>
  </si>
  <si>
    <t>Gabriel Desrosiers</t>
  </si>
  <si>
    <t>Jacob Dubois-Gauthier</t>
  </si>
  <si>
    <t>Mathias Finzi</t>
  </si>
  <si>
    <t>Élie Brouillette</t>
  </si>
  <si>
    <t>Éloïse Robert</t>
  </si>
  <si>
    <t>Isaac Fonctaine</t>
  </si>
  <si>
    <t>Mathieu Foley</t>
  </si>
  <si>
    <t>Jeanne Belland</t>
  </si>
  <si>
    <t>Édouard Chiquette</t>
  </si>
  <si>
    <t>Coralie Doré</t>
  </si>
  <si>
    <t>Clémence Bélanger</t>
  </si>
  <si>
    <t>Juliette Lefebvre</t>
  </si>
  <si>
    <t>S5A</t>
  </si>
  <si>
    <t>École d'éducation internationale B</t>
  </si>
  <si>
    <t>S5B</t>
  </si>
  <si>
    <t>Collège François-de-Laval</t>
  </si>
  <si>
    <t>S5C</t>
  </si>
  <si>
    <t>Z5A</t>
  </si>
  <si>
    <t>Z5Q</t>
  </si>
  <si>
    <t>Z5B</t>
  </si>
  <si>
    <t>Z5R</t>
  </si>
  <si>
    <t>Z5C</t>
  </si>
  <si>
    <t>Z5S</t>
  </si>
  <si>
    <t>S5D</t>
  </si>
  <si>
    <t>Collège Saint-Alexandre de la Gatineau A</t>
  </si>
  <si>
    <t>Z5D</t>
  </si>
  <si>
    <t>Z5I</t>
  </si>
  <si>
    <t>Z5T</t>
  </si>
  <si>
    <t>S5E</t>
  </si>
  <si>
    <t>Z5J</t>
  </si>
  <si>
    <t>S5F</t>
  </si>
  <si>
    <t>Z5E</t>
  </si>
  <si>
    <t>Z5U</t>
  </si>
  <si>
    <t>Z5F</t>
  </si>
  <si>
    <t>Z5K</t>
  </si>
  <si>
    <t>Z5V</t>
  </si>
  <si>
    <t>Z5L</t>
  </si>
  <si>
    <t>Z5G</t>
  </si>
  <si>
    <t>Z5W</t>
  </si>
  <si>
    <t>S5G</t>
  </si>
  <si>
    <t>Collège Durocher Saint-Lambert</t>
  </si>
  <si>
    <t>Z5H</t>
  </si>
  <si>
    <t>Z5M</t>
  </si>
  <si>
    <t>Z5X</t>
  </si>
  <si>
    <t>S5H</t>
  </si>
  <si>
    <t>Z5N</t>
  </si>
  <si>
    <t>S5I</t>
  </si>
  <si>
    <t>Z5O</t>
  </si>
  <si>
    <t>Z5P</t>
  </si>
  <si>
    <t>S5J</t>
  </si>
  <si>
    <t>Collège Jean-Eudes A</t>
  </si>
  <si>
    <t>S5K</t>
  </si>
  <si>
    <t>S5L</t>
  </si>
  <si>
    <t>Collège Saint-Charles-Garnier</t>
  </si>
  <si>
    <t>S5M</t>
  </si>
  <si>
    <t>S5N</t>
  </si>
  <si>
    <t>S5O</t>
  </si>
  <si>
    <t>S5P</t>
  </si>
  <si>
    <t>Anne</t>
  </si>
  <si>
    <t>Anne-Sophie</t>
  </si>
  <si>
    <t>Emma Mercier</t>
  </si>
  <si>
    <t>William Miclette</t>
  </si>
  <si>
    <t>Maxime Lacasse-Roy</t>
  </si>
  <si>
    <t>Anne Lemieux</t>
  </si>
  <si>
    <t>Damien Fournier</t>
  </si>
  <si>
    <t>Camille Nguyen</t>
  </si>
  <si>
    <t>Isaak Pons</t>
  </si>
  <si>
    <t>Louis-Philippe Charbonneau</t>
  </si>
  <si>
    <t>Emiliano Padilla</t>
  </si>
  <si>
    <t>Jakub Medraj</t>
  </si>
  <si>
    <t>Philippe Lassonde</t>
  </si>
  <si>
    <t>Théo Rodrigue</t>
  </si>
  <si>
    <t>Emma Berthelot</t>
  </si>
  <si>
    <t>Liam Blanche</t>
  </si>
  <si>
    <t>Tristan Dastous-Mallus</t>
  </si>
  <si>
    <t>Gabriel Lafrance</t>
  </si>
  <si>
    <t>Élie Serbanescu</t>
  </si>
  <si>
    <t>Charlotte Abran</t>
  </si>
  <si>
    <t>Emma Abran</t>
  </si>
  <si>
    <t>Massilia Mehenni</t>
  </si>
  <si>
    <t>Édouard Lemieux</t>
  </si>
  <si>
    <t>Romain Godreau</t>
  </si>
  <si>
    <t>Mathilde Gélineau</t>
  </si>
  <si>
    <t>Charles-Hugo Tessier</t>
  </si>
  <si>
    <t>Madeleine Roy</t>
  </si>
  <si>
    <t>Deliane Loranger</t>
  </si>
  <si>
    <t>Héloise Caron</t>
  </si>
  <si>
    <t>Marguerite Roy</t>
  </si>
  <si>
    <t>Pélagie Pepin</t>
  </si>
  <si>
    <t>Alexandre De Paola</t>
  </si>
  <si>
    <t>Louis Godin</t>
  </si>
  <si>
    <t>Jeremie Labrecque</t>
  </si>
  <si>
    <t>Hélène Rioux</t>
  </si>
  <si>
    <t>Matthew Molinaro</t>
  </si>
  <si>
    <t>Ryan Bazzi</t>
  </si>
  <si>
    <t>Simone Regnault</t>
  </si>
  <si>
    <t>Jahim Baldé</t>
  </si>
  <si>
    <t>Simon Dubois</t>
  </si>
  <si>
    <t>Théo Leblanc</t>
  </si>
  <si>
    <t>Vincent Brazeau</t>
  </si>
  <si>
    <t>Tristan Lalonde</t>
  </si>
  <si>
    <t>Alexandre De Serres</t>
  </si>
  <si>
    <t>Éloïc Rochette</t>
  </si>
  <si>
    <t>Zoé Leboeuf</t>
  </si>
  <si>
    <t>Arthur Serrault</t>
  </si>
  <si>
    <t>Saly Camara</t>
  </si>
  <si>
    <t>Stefan Prundus</t>
  </si>
  <si>
    <t>Eris Roussel</t>
  </si>
  <si>
    <t>Vincent Gaudette</t>
  </si>
  <si>
    <t>Edwin Kepyep Mouwa</t>
  </si>
  <si>
    <t>Téo Vallières</t>
  </si>
  <si>
    <t>Naly Berri</t>
  </si>
  <si>
    <t>Noélito Kuete Tiwa</t>
  </si>
  <si>
    <t>Anouk Lachance</t>
  </si>
  <si>
    <t>Charles Gagnon</t>
  </si>
  <si>
    <t>Thierry Francis</t>
  </si>
  <si>
    <t>Yousef Yousef</t>
  </si>
  <si>
    <t>Anis Ould Slimane</t>
  </si>
  <si>
    <t>Gabriel-Djibril Sow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</si>
</sst>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sz val="10"/>
      <color theme="1"/>
      <name val="Arial"/>
      <scheme val="minor"/>
    </font>
    <font>
      <sz val="10"/>
      <color rgb="FF000000"/>
      <name val="Arial"/>
    </font>
    <font>
      <sz val="10"/>
      <color rgb="FF000000"/>
      <name val="&quot;Arial&quot;"/>
    </font>
    <font>
      <b/>
      <sz val="11"/>
      <color rgb="FFFFFFFF"/>
      <name val="Arial"/>
      <scheme val="minor"/>
    </font>
    <font>
      <b/>
      <sz val="11"/>
      <color rgb="FFFFFFFF"/>
      <name val="Calibri"/>
    </font>
    <font>
      <sz val="11"/>
      <color rgb="FF000000"/>
      <name val="Arial"/>
      <scheme val="minor"/>
    </font>
    <font>
      <sz val="11"/>
      <color rgb="FF000000"/>
      <name val="Calibri"/>
    </font>
    <font>
      <sz val="10"/>
      <color rgb="FF000000"/>
      <name val="Arial"/>
      <scheme val="minor"/>
    </font>
    <font>
      <sz val="11"/>
      <color rgb="FF000000"/>
      <name val="Inconsolata"/>
    </font>
    <font>
      <b/>
      <sz val="10"/>
      <color theme="1"/>
      <name val="Arial"/>
    </font>
    <font>
      <sz val="10"/>
      <color rgb="FF444950"/>
      <name val="Arial"/>
    </font>
    <font>
      <sz val="11"/>
      <color theme="1"/>
      <name val="Calibri"/>
      <family val="2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4F81BD"/>
        <bgColor rgb="FF4F81BD"/>
      </patternFill>
    </fill>
    <fill>
      <patternFill patternType="solid">
        <fgColor rgb="FFE06666"/>
        <bgColor rgb="FFE0666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5" borderId="0" xfId="0" applyFont="1" applyFill="1"/>
    <xf numFmtId="0" fontId="6" fillId="5" borderId="4" xfId="0" applyFont="1" applyFill="1" applyBorder="1"/>
    <xf numFmtId="0" fontId="7" fillId="5" borderId="4" xfId="0" applyFont="1" applyFill="1" applyBorder="1"/>
    <xf numFmtId="0" fontId="7" fillId="6" borderId="4" xfId="0" applyFont="1" applyFill="1" applyBorder="1"/>
    <xf numFmtId="0" fontId="8" fillId="0" borderId="4" xfId="0" applyFont="1" applyBorder="1" applyAlignment="1">
      <alignment horizontal="right"/>
    </xf>
    <xf numFmtId="0" fontId="3" fillId="0" borderId="4" xfId="0" applyFont="1" applyBorder="1"/>
    <xf numFmtId="0" fontId="8" fillId="0" borderId="4" xfId="0" applyFont="1" applyBorder="1"/>
    <xf numFmtId="0" fontId="9" fillId="0" borderId="4" xfId="0" applyFont="1" applyBorder="1" applyAlignment="1">
      <alignment horizontal="right"/>
    </xf>
    <xf numFmtId="0" fontId="10" fillId="0" borderId="0" xfId="0" applyFont="1"/>
    <xf numFmtId="0" fontId="9" fillId="0" borderId="0" xfId="0" applyFont="1"/>
    <xf numFmtId="0" fontId="11" fillId="4" borderId="0" xfId="0" applyFont="1" applyFill="1"/>
    <xf numFmtId="0" fontId="12" fillId="2" borderId="4" xfId="0" applyFont="1" applyFill="1" applyBorder="1"/>
    <xf numFmtId="0" fontId="12" fillId="0" borderId="4" xfId="0" applyFont="1" applyBorder="1"/>
    <xf numFmtId="0" fontId="12" fillId="3" borderId="4" xfId="0" applyFont="1" applyFill="1" applyBorder="1"/>
    <xf numFmtId="0" fontId="2" fillId="2" borderId="0" xfId="0" applyFont="1" applyFill="1"/>
    <xf numFmtId="0" fontId="2" fillId="2" borderId="4" xfId="0" applyFont="1" applyFill="1" applyBorder="1"/>
    <xf numFmtId="0" fontId="2" fillId="0" borderId="4" xfId="0" applyFont="1" applyBorder="1" applyAlignment="1">
      <alignment horizontal="right"/>
    </xf>
    <xf numFmtId="0" fontId="2" fillId="0" borderId="4" xfId="0" applyFont="1" applyBorder="1"/>
    <xf numFmtId="0" fontId="2" fillId="3" borderId="4" xfId="0" applyFont="1" applyFill="1" applyBorder="1" applyAlignment="1">
      <alignment horizontal="right"/>
    </xf>
    <xf numFmtId="0" fontId="3" fillId="2" borderId="4" xfId="0" applyFont="1" applyFill="1" applyBorder="1"/>
    <xf numFmtId="0" fontId="4" fillId="0" borderId="2" xfId="0" applyFont="1" applyBorder="1"/>
    <xf numFmtId="0" fontId="4" fillId="0" borderId="5" xfId="0" applyFont="1" applyBorder="1"/>
    <xf numFmtId="0" fontId="4" fillId="0" borderId="6" xfId="0" applyFont="1" applyBorder="1"/>
    <xf numFmtId="0" fontId="10" fillId="4" borderId="0" xfId="0" applyFont="1" applyFill="1"/>
    <xf numFmtId="0" fontId="13" fillId="0" borderId="0" xfId="0" applyFont="1"/>
    <xf numFmtId="0" fontId="4" fillId="0" borderId="3" xfId="0" applyFont="1" applyBorder="1"/>
    <xf numFmtId="0" fontId="4" fillId="0" borderId="1" xfId="0" applyFont="1" applyBorder="1"/>
    <xf numFmtId="0" fontId="4" fillId="2" borderId="4" xfId="0" applyFont="1" applyFill="1" applyBorder="1"/>
    <xf numFmtId="0" fontId="9" fillId="0" borderId="0" xfId="0" applyFont="1" applyAlignment="1">
      <alignment horizontal="right"/>
    </xf>
    <xf numFmtId="0" fontId="7" fillId="0" borderId="0" xfId="0" applyFont="1"/>
    <xf numFmtId="0" fontId="8" fillId="0" borderId="4" xfId="0" applyFont="1" applyBorder="1" applyAlignment="1">
      <alignment horizontal="left"/>
    </xf>
    <xf numFmtId="0" fontId="0" fillId="7" borderId="6" xfId="0" applyFill="1" applyBorder="1"/>
    <xf numFmtId="0" fontId="0" fillId="7" borderId="0" xfId="0" applyFill="1"/>
    <xf numFmtId="0" fontId="0" fillId="0" borderId="7" xfId="0" applyBorder="1"/>
    <xf numFmtId="0" fontId="0" fillId="0" borderId="6" xfId="0" applyBorder="1"/>
    <xf numFmtId="0" fontId="3" fillId="7" borderId="0" xfId="0" applyFont="1" applyFill="1"/>
    <xf numFmtId="0" fontId="0" fillId="7" borderId="3" xfId="0" applyFill="1" applyBorder="1"/>
    <xf numFmtId="0" fontId="0" fillId="7" borderId="1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7" borderId="7" xfId="0" applyFill="1" applyBorder="1"/>
    <xf numFmtId="0" fontId="0" fillId="7" borderId="8" xfId="0" applyFill="1" applyBorder="1"/>
    <xf numFmtId="0" fontId="0" fillId="8" borderId="6" xfId="0" applyFill="1" applyBorder="1"/>
    <xf numFmtId="0" fontId="0" fillId="8" borderId="0" xfId="0" applyFill="1"/>
    <xf numFmtId="0" fontId="0" fillId="8" borderId="7" xfId="0" applyFill="1" applyBorder="1"/>
    <xf numFmtId="0" fontId="3" fillId="8" borderId="0" xfId="0" applyFont="1" applyFill="1"/>
    <xf numFmtId="0" fontId="3" fillId="8" borderId="7" xfId="0" applyFont="1" applyFill="1" applyBorder="1"/>
    <xf numFmtId="0" fontId="3" fillId="0" borderId="6" xfId="0" applyFont="1" applyBorder="1"/>
    <xf numFmtId="0" fontId="3" fillId="0" borderId="7" xfId="0" applyFont="1" applyBorder="1"/>
    <xf numFmtId="0" fontId="0" fillId="8" borderId="3" xfId="0" applyFill="1" applyBorder="1"/>
    <xf numFmtId="0" fontId="0" fillId="8" borderId="1" xfId="0" applyFill="1" applyBorder="1"/>
    <xf numFmtId="0" fontId="0" fillId="8" borderId="8" xfId="0" applyFill="1" applyBorder="1"/>
    <xf numFmtId="0" fontId="0" fillId="9" borderId="6" xfId="0" applyFill="1" applyBorder="1"/>
    <xf numFmtId="0" fontId="0" fillId="9" borderId="0" xfId="0" applyFill="1"/>
    <xf numFmtId="0" fontId="0" fillId="9" borderId="7" xfId="0" applyFill="1" applyBorder="1"/>
    <xf numFmtId="0" fontId="3" fillId="9" borderId="6" xfId="0" applyFont="1" applyFill="1" applyBorder="1"/>
    <xf numFmtId="0" fontId="3" fillId="9" borderId="0" xfId="0" applyFont="1" applyFill="1"/>
    <xf numFmtId="0" fontId="3" fillId="9" borderId="7" xfId="0" applyFont="1" applyFill="1" applyBorder="1"/>
    <xf numFmtId="0" fontId="0" fillId="9" borderId="3" xfId="0" applyFill="1" applyBorder="1"/>
    <xf numFmtId="0" fontId="0" fillId="9" borderId="1" xfId="0" applyFill="1" applyBorder="1"/>
    <xf numFmtId="0" fontId="0" fillId="9" borderId="8" xfId="0" applyFill="1" applyBorder="1"/>
    <xf numFmtId="0" fontId="0" fillId="0" borderId="0" xfId="0" applyAlignment="1">
      <alignment horizontal="left"/>
    </xf>
    <xf numFmtId="0" fontId="3" fillId="8" borderId="6" xfId="0" applyFont="1" applyFill="1" applyBorder="1"/>
    <xf numFmtId="0" fontId="0" fillId="10" borderId="6" xfId="0" applyFill="1" applyBorder="1"/>
    <xf numFmtId="0" fontId="0" fillId="10" borderId="0" xfId="0" applyFill="1"/>
    <xf numFmtId="0" fontId="0" fillId="10" borderId="7" xfId="0" applyFill="1" applyBorder="1"/>
    <xf numFmtId="0" fontId="3" fillId="10" borderId="6" xfId="0" applyFont="1" applyFill="1" applyBorder="1"/>
    <xf numFmtId="0" fontId="0" fillId="10" borderId="3" xfId="0" applyFill="1" applyBorder="1"/>
    <xf numFmtId="0" fontId="0" fillId="10" borderId="1" xfId="0" applyFill="1" applyBorder="1"/>
    <xf numFmtId="0" fontId="0" fillId="10" borderId="8" xfId="0" applyFill="1" applyBorder="1"/>
    <xf numFmtId="0" fontId="3" fillId="7" borderId="7" xfId="0" applyFont="1" applyFill="1" applyBorder="1"/>
    <xf numFmtId="0" fontId="0" fillId="11" borderId="6" xfId="0" applyFill="1" applyBorder="1"/>
    <xf numFmtId="0" fontId="0" fillId="11" borderId="0" xfId="0" applyFill="1"/>
    <xf numFmtId="0" fontId="0" fillId="11" borderId="7" xfId="0" applyFill="1" applyBorder="1"/>
    <xf numFmtId="0" fontId="3" fillId="11" borderId="6" xfId="0" applyFont="1" applyFill="1" applyBorder="1"/>
    <xf numFmtId="0" fontId="0" fillId="11" borderId="3" xfId="0" applyFill="1" applyBorder="1"/>
    <xf numFmtId="0" fontId="0" fillId="11" borderId="1" xfId="0" applyFill="1" applyBorder="1"/>
    <xf numFmtId="0" fontId="0" fillId="11" borderId="8" xfId="0" applyFill="1" applyBorder="1"/>
    <xf numFmtId="0" fontId="3" fillId="11" borderId="0" xfId="0" applyFont="1" applyFill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10" borderId="0" xfId="0" applyFont="1" applyFill="1"/>
    <xf numFmtId="0" fontId="0" fillId="11" borderId="2" xfId="0" applyFill="1" applyBorder="1"/>
    <xf numFmtId="0" fontId="0" fillId="11" borderId="5" xfId="0" applyFill="1" applyBorder="1"/>
    <xf numFmtId="0" fontId="0" fillId="11" borderId="12" xfId="0" applyFill="1" applyBorder="1"/>
    <xf numFmtId="0" fontId="0" fillId="11" borderId="13" xfId="0" applyFill="1" applyBorder="1"/>
    <xf numFmtId="0" fontId="0" fillId="11" borderId="14" xfId="0" applyFill="1" applyBorder="1"/>
    <xf numFmtId="0" fontId="0" fillId="11" borderId="15" xfId="0" applyFill="1" applyBorder="1"/>
    <xf numFmtId="0" fontId="14" fillId="0" borderId="0" xfId="0" applyFont="1" applyAlignment="1">
      <alignment horizontal="left"/>
    </xf>
    <xf numFmtId="0" fontId="15" fillId="0" borderId="0" xfId="0" applyFont="1"/>
    <xf numFmtId="0" fontId="16" fillId="0" borderId="0" xfId="0" applyFont="1" applyAlignment="1">
      <alignment horizontal="left"/>
    </xf>
    <xf numFmtId="0" fontId="2" fillId="2" borderId="11" xfId="0" applyFont="1" applyFill="1" applyBorder="1"/>
    <xf numFmtId="0" fontId="12" fillId="2" borderId="17" xfId="0" applyFont="1" applyFill="1" applyBorder="1"/>
    <xf numFmtId="0" fontId="2" fillId="2" borderId="16" xfId="0" applyFont="1" applyFill="1" applyBorder="1"/>
    <xf numFmtId="0" fontId="2" fillId="8" borderId="4" xfId="0" applyFont="1" applyFill="1" applyBorder="1"/>
    <xf numFmtId="0" fontId="2" fillId="9" borderId="4" xfId="0" applyFont="1" applyFill="1" applyBorder="1"/>
    <xf numFmtId="0" fontId="4" fillId="9" borderId="4" xfId="0" applyFont="1" applyFill="1" applyBorder="1"/>
    <xf numFmtId="0" fontId="2" fillId="7" borderId="4" xfId="0" applyFont="1" applyFill="1" applyBorder="1"/>
    <xf numFmtId="0" fontId="3" fillId="8" borderId="4" xfId="0" applyFont="1" applyFill="1" applyBorder="1"/>
    <xf numFmtId="0" fontId="4" fillId="8" borderId="4" xfId="0" applyFont="1" applyFill="1" applyBorder="1"/>
    <xf numFmtId="0" fontId="17" fillId="8" borderId="4" xfId="0" applyFont="1" applyFill="1" applyBorder="1"/>
    <xf numFmtId="0" fontId="2" fillId="9" borderId="0" xfId="0" applyFont="1" applyFill="1" applyBorder="1"/>
    <xf numFmtId="0" fontId="2" fillId="8" borderId="11" xfId="0" applyFont="1" applyFill="1" applyBorder="1"/>
    <xf numFmtId="0" fontId="4" fillId="9" borderId="16" xfId="0" applyFont="1" applyFill="1" applyBorder="1"/>
    <xf numFmtId="0" fontId="4" fillId="2" borderId="18" xfId="0" applyFont="1" applyFill="1" applyBorder="1"/>
    <xf numFmtId="0" fontId="2" fillId="9" borderId="11" xfId="0" applyFont="1" applyFill="1" applyBorder="1"/>
  </cellXfs>
  <cellStyles count="2">
    <cellStyle name="Normal" xfId="0" builtinId="0"/>
    <cellStyle name="Normal 2" xfId="1" xr:uid="{B356CFE3-CE20-4C8A-B545-C87379E66A18}"/>
  </cellStyles>
  <dxfs count="5"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C2296-63DC-495A-8570-D3D5037B6C9D}">
  <dimension ref="A1"/>
  <sheetViews>
    <sheetView workbookViewId="0"/>
  </sheetViews>
  <sheetFormatPr baseColWidth="10" defaultColWidth="9.140625" defaultRowHeight="12.7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DBB3C-3B5E-4463-9041-6797DEEF8DCD}">
  <sheetPr>
    <outlinePr summaryBelow="0" summaryRight="0"/>
  </sheetPr>
  <dimension ref="A1:M105"/>
  <sheetViews>
    <sheetView workbookViewId="0">
      <selection activeCell="J2" sqref="J2"/>
    </sheetView>
  </sheetViews>
  <sheetFormatPr baseColWidth="10" defaultColWidth="12.5703125" defaultRowHeight="15.75" customHeight="1"/>
  <cols>
    <col min="1" max="1" width="37" bestFit="1" customWidth="1"/>
    <col min="2" max="2" width="24.5703125" bestFit="1" customWidth="1"/>
    <col min="3" max="10" width="5.42578125" customWidth="1"/>
    <col min="11" max="11" width="18" customWidth="1"/>
    <col min="12" max="12" width="14" customWidth="1"/>
    <col min="13" max="13" width="11.140625" customWidth="1"/>
  </cols>
  <sheetData>
    <row r="1" spans="1:13" ht="12.75">
      <c r="A1" s="16" t="s">
        <v>1</v>
      </c>
      <c r="B1" s="16" t="s">
        <v>302</v>
      </c>
      <c r="C1" s="17" t="s">
        <v>303</v>
      </c>
      <c r="D1" s="17" t="s">
        <v>304</v>
      </c>
      <c r="E1" s="17" t="s">
        <v>305</v>
      </c>
      <c r="F1" s="17" t="s">
        <v>306</v>
      </c>
      <c r="G1" s="17" t="s">
        <v>307</v>
      </c>
      <c r="H1" s="17" t="s">
        <v>308</v>
      </c>
      <c r="I1" s="17" t="s">
        <v>309</v>
      </c>
      <c r="J1" s="17" t="s">
        <v>310</v>
      </c>
      <c r="K1" s="18" t="s">
        <v>311</v>
      </c>
      <c r="L1" s="18" t="s">
        <v>312</v>
      </c>
      <c r="M1" s="18" t="s">
        <v>313</v>
      </c>
    </row>
    <row r="2" spans="1:13" ht="12.75">
      <c r="A2" s="20" t="s">
        <v>356</v>
      </c>
      <c r="B2" s="20" t="s">
        <v>577</v>
      </c>
      <c r="C2" s="21">
        <v>285</v>
      </c>
      <c r="D2" s="21"/>
      <c r="E2" s="21">
        <v>220</v>
      </c>
      <c r="F2" s="21">
        <v>345</v>
      </c>
      <c r="G2" s="22"/>
      <c r="H2" s="22">
        <v>315</v>
      </c>
      <c r="I2" s="22">
        <v>335</v>
      </c>
      <c r="J2" s="22"/>
      <c r="K2" s="23">
        <f>SUM(C2:H2)</f>
        <v>1165</v>
      </c>
      <c r="L2" s="23">
        <f>COUNT(C2:H2)</f>
        <v>4</v>
      </c>
      <c r="M2" s="23">
        <f>ROUND(K2/L2,1)</f>
        <v>291.3</v>
      </c>
    </row>
    <row r="3" spans="1:13" ht="12.75">
      <c r="A3" s="103" t="s">
        <v>400</v>
      </c>
      <c r="B3" s="103" t="s">
        <v>547</v>
      </c>
      <c r="C3" s="21"/>
      <c r="D3" s="21">
        <v>310</v>
      </c>
      <c r="E3" s="21">
        <v>300</v>
      </c>
      <c r="F3" s="21">
        <v>295</v>
      </c>
      <c r="G3" s="22"/>
      <c r="H3" s="22">
        <v>190</v>
      </c>
      <c r="I3" s="22">
        <v>225</v>
      </c>
      <c r="J3" s="22"/>
      <c r="K3" s="23">
        <f>SUM(C3:H3)</f>
        <v>1095</v>
      </c>
      <c r="L3" s="23">
        <f>COUNT(C3:H3)</f>
        <v>4</v>
      </c>
      <c r="M3" s="23">
        <f>ROUND(K3/L3,1)</f>
        <v>273.8</v>
      </c>
    </row>
    <row r="4" spans="1:13" ht="12.75">
      <c r="A4" s="20" t="s">
        <v>481</v>
      </c>
      <c r="B4" s="20" t="s">
        <v>560</v>
      </c>
      <c r="C4" s="21">
        <v>245</v>
      </c>
      <c r="D4" s="21">
        <v>280</v>
      </c>
      <c r="E4" s="21"/>
      <c r="F4" s="21">
        <v>135</v>
      </c>
      <c r="G4" s="22"/>
      <c r="H4" s="22">
        <v>205</v>
      </c>
      <c r="I4" s="22">
        <v>255</v>
      </c>
      <c r="J4" s="22"/>
      <c r="K4" s="23">
        <f>SUM(C4:H4)</f>
        <v>865</v>
      </c>
      <c r="L4" s="23">
        <f>COUNT(C4:H4)</f>
        <v>4</v>
      </c>
      <c r="M4" s="23">
        <f>ROUND(K4/L4,1)</f>
        <v>216.3</v>
      </c>
    </row>
    <row r="5" spans="1:13" ht="12.75">
      <c r="A5" s="101" t="s">
        <v>286</v>
      </c>
      <c r="B5" s="101" t="s">
        <v>531</v>
      </c>
      <c r="C5" s="22">
        <v>195</v>
      </c>
      <c r="D5" s="22"/>
      <c r="E5" s="22">
        <v>230</v>
      </c>
      <c r="F5" s="22">
        <v>175</v>
      </c>
      <c r="G5" s="22"/>
      <c r="H5" s="22">
        <v>190</v>
      </c>
      <c r="I5" s="22">
        <v>135</v>
      </c>
      <c r="J5" s="22"/>
      <c r="K5" s="23">
        <f>SUM(C5:H5)</f>
        <v>790</v>
      </c>
      <c r="L5" s="23">
        <f>COUNT(C5:H5)</f>
        <v>4</v>
      </c>
      <c r="M5" s="23">
        <f>ROUND(K5/L5,1)</f>
        <v>197.5</v>
      </c>
    </row>
    <row r="6" spans="1:13" ht="12.75">
      <c r="A6" s="101" t="s">
        <v>492</v>
      </c>
      <c r="B6" s="101" t="s">
        <v>542</v>
      </c>
      <c r="C6" s="21">
        <v>180</v>
      </c>
      <c r="D6" s="10">
        <v>260</v>
      </c>
      <c r="E6" s="22"/>
      <c r="F6" s="22">
        <v>180</v>
      </c>
      <c r="G6" s="21"/>
      <c r="H6" s="21">
        <v>170</v>
      </c>
      <c r="I6" s="21">
        <v>180</v>
      </c>
      <c r="J6" s="21"/>
      <c r="K6" s="23">
        <f>SUM(C6:H6)</f>
        <v>790</v>
      </c>
      <c r="L6" s="23">
        <f>COUNT(C6:H6)</f>
        <v>4</v>
      </c>
      <c r="M6" s="23">
        <f>ROUND(K6/L6,1)</f>
        <v>197.5</v>
      </c>
    </row>
    <row r="7" spans="1:13" ht="12.75">
      <c r="A7" s="24" t="s">
        <v>405</v>
      </c>
      <c r="B7" s="20" t="s">
        <v>536</v>
      </c>
      <c r="C7" s="21">
        <v>255</v>
      </c>
      <c r="D7" s="22">
        <v>255</v>
      </c>
      <c r="E7" s="22"/>
      <c r="F7" s="21">
        <v>60</v>
      </c>
      <c r="G7" s="21"/>
      <c r="H7" s="21">
        <v>155</v>
      </c>
      <c r="I7" s="21">
        <v>160</v>
      </c>
      <c r="J7" s="21"/>
      <c r="K7" s="23">
        <f>SUM(C7:H7)</f>
        <v>725</v>
      </c>
      <c r="L7" s="23">
        <f>COUNT(C7:H7)</f>
        <v>4</v>
      </c>
      <c r="M7" s="23">
        <f>ROUND(K7/L7,1)</f>
        <v>181.3</v>
      </c>
    </row>
    <row r="8" spans="1:13" ht="12.75">
      <c r="A8" s="101" t="s">
        <v>286</v>
      </c>
      <c r="B8" s="101" t="s">
        <v>533</v>
      </c>
      <c r="C8" s="21">
        <v>180</v>
      </c>
      <c r="D8" s="21"/>
      <c r="E8" s="22">
        <v>160</v>
      </c>
      <c r="F8" s="22">
        <v>175</v>
      </c>
      <c r="G8" s="21"/>
      <c r="H8" s="21">
        <v>125</v>
      </c>
      <c r="I8" s="21">
        <v>85</v>
      </c>
      <c r="J8" s="21"/>
      <c r="K8" s="23">
        <f>SUM(C8:H8)</f>
        <v>640</v>
      </c>
      <c r="L8" s="23">
        <f>COUNT(C8:H8)</f>
        <v>4</v>
      </c>
      <c r="M8" s="23">
        <f>ROUND(K8/L8,1)</f>
        <v>160</v>
      </c>
    </row>
    <row r="9" spans="1:13" ht="12.75">
      <c r="A9" s="100" t="s">
        <v>499</v>
      </c>
      <c r="B9" s="108" t="s">
        <v>554</v>
      </c>
      <c r="C9" s="21"/>
      <c r="D9" s="22">
        <v>140</v>
      </c>
      <c r="E9" s="21">
        <v>140</v>
      </c>
      <c r="F9" s="22"/>
      <c r="G9" s="21"/>
      <c r="H9" s="22">
        <v>175</v>
      </c>
      <c r="I9" s="22">
        <v>200</v>
      </c>
      <c r="J9" s="22"/>
      <c r="K9" s="23">
        <f>SUM(C9:H9)</f>
        <v>455</v>
      </c>
      <c r="L9" s="23">
        <f>COUNT(C9:H9)</f>
        <v>3</v>
      </c>
      <c r="M9" s="23">
        <f>ROUND(K9/L9,1)</f>
        <v>151.69999999999999</v>
      </c>
    </row>
    <row r="10" spans="1:13" ht="12.75">
      <c r="A10" s="100" t="s">
        <v>469</v>
      </c>
      <c r="B10" s="100" t="s">
        <v>572</v>
      </c>
      <c r="C10" s="21">
        <v>120</v>
      </c>
      <c r="D10" s="21"/>
      <c r="E10" s="21">
        <v>185</v>
      </c>
      <c r="F10" s="22">
        <v>125</v>
      </c>
      <c r="G10" s="22"/>
      <c r="H10" s="21"/>
      <c r="I10" s="21">
        <v>230</v>
      </c>
      <c r="J10" s="21"/>
      <c r="K10" s="23">
        <f>SUM(C10:H10)</f>
        <v>430</v>
      </c>
      <c r="L10" s="23">
        <f>COUNT(C10:H10)</f>
        <v>3</v>
      </c>
      <c r="M10" s="23">
        <f>ROUND(K10/L10,1)</f>
        <v>143.30000000000001</v>
      </c>
    </row>
    <row r="11" spans="1:13" ht="12.75">
      <c r="A11" s="100" t="s">
        <v>513</v>
      </c>
      <c r="B11" s="100" t="s">
        <v>561</v>
      </c>
      <c r="C11" s="22">
        <v>135</v>
      </c>
      <c r="D11" s="21"/>
      <c r="E11" s="22">
        <v>130</v>
      </c>
      <c r="F11" s="21">
        <v>190</v>
      </c>
      <c r="G11" s="21"/>
      <c r="H11" s="21">
        <v>95</v>
      </c>
      <c r="I11" s="21">
        <v>160</v>
      </c>
      <c r="J11" s="21"/>
      <c r="K11" s="23">
        <f>SUM(C11:H11)</f>
        <v>550</v>
      </c>
      <c r="L11" s="23">
        <f>COUNT(C11:H11)</f>
        <v>4</v>
      </c>
      <c r="M11" s="23">
        <f>ROUND(K11/L11,1)</f>
        <v>137.5</v>
      </c>
    </row>
    <row r="12" spans="1:13" ht="12.75">
      <c r="A12" s="100" t="s">
        <v>469</v>
      </c>
      <c r="B12" s="100" t="s">
        <v>574</v>
      </c>
      <c r="C12" s="22">
        <v>100</v>
      </c>
      <c r="D12" s="22"/>
      <c r="E12" s="22">
        <v>165</v>
      </c>
      <c r="F12" s="21">
        <v>20</v>
      </c>
      <c r="G12" s="21"/>
      <c r="H12" s="21">
        <v>170</v>
      </c>
      <c r="I12" s="21">
        <v>105</v>
      </c>
      <c r="J12" s="21"/>
      <c r="K12" s="23">
        <f>SUM(C12:H12)</f>
        <v>455</v>
      </c>
      <c r="L12" s="23">
        <f>COUNT(C12:H12)</f>
        <v>4</v>
      </c>
      <c r="M12" s="23">
        <f>ROUND(K12/L12,1)</f>
        <v>113.8</v>
      </c>
    </row>
    <row r="13" spans="1:13" ht="12.75">
      <c r="A13" s="101" t="s">
        <v>519</v>
      </c>
      <c r="B13" s="101" t="s">
        <v>545</v>
      </c>
      <c r="C13" s="21">
        <v>170</v>
      </c>
      <c r="D13" s="21">
        <v>30</v>
      </c>
      <c r="E13" s="21"/>
      <c r="F13" s="22">
        <v>200</v>
      </c>
      <c r="G13" s="22"/>
      <c r="H13" s="21">
        <v>25</v>
      </c>
      <c r="I13" s="21">
        <v>225</v>
      </c>
      <c r="J13" s="21"/>
      <c r="K13" s="23">
        <f>SUM(C13:H13)</f>
        <v>425</v>
      </c>
      <c r="L13" s="23">
        <f>COUNT(C13:H13)</f>
        <v>4</v>
      </c>
      <c r="M13" s="23">
        <f>ROUND(K13/L13,1)</f>
        <v>106.3</v>
      </c>
    </row>
    <row r="14" spans="1:13" ht="12.75">
      <c r="A14" s="101" t="s">
        <v>492</v>
      </c>
      <c r="B14" s="101" t="s">
        <v>541</v>
      </c>
      <c r="C14" s="21">
        <v>85</v>
      </c>
      <c r="D14" s="22">
        <v>100</v>
      </c>
      <c r="E14" s="22"/>
      <c r="F14" s="21">
        <v>155</v>
      </c>
      <c r="G14" s="21"/>
      <c r="H14" s="21">
        <v>80</v>
      </c>
      <c r="I14" s="21">
        <v>30</v>
      </c>
      <c r="J14" s="21"/>
      <c r="K14" s="23">
        <f>SUM(C14:H14)</f>
        <v>420</v>
      </c>
      <c r="L14" s="23">
        <f>COUNT(C14:H14)</f>
        <v>4</v>
      </c>
      <c r="M14" s="23">
        <f>ROUND(K14/L14,1)</f>
        <v>105</v>
      </c>
    </row>
    <row r="15" spans="1:13" ht="12.75">
      <c r="A15" s="20" t="s">
        <v>484</v>
      </c>
      <c r="B15" s="20" t="s">
        <v>527</v>
      </c>
      <c r="C15" s="21"/>
      <c r="D15" s="22">
        <v>65</v>
      </c>
      <c r="E15" s="22"/>
      <c r="F15" s="21">
        <v>175</v>
      </c>
      <c r="G15" s="21"/>
      <c r="H15" s="21">
        <v>65</v>
      </c>
      <c r="I15" s="21">
        <v>135</v>
      </c>
      <c r="J15" s="21"/>
      <c r="K15" s="23">
        <f>SUM(C15:H15)</f>
        <v>305</v>
      </c>
      <c r="L15" s="23">
        <f>COUNT(C15:H15)</f>
        <v>3</v>
      </c>
      <c r="M15" s="23">
        <f>ROUND(K15/L15,1)</f>
        <v>101.7</v>
      </c>
    </row>
    <row r="16" spans="1:13" ht="12.75">
      <c r="A16" s="20" t="s">
        <v>484</v>
      </c>
      <c r="B16" s="20" t="s">
        <v>530</v>
      </c>
      <c r="C16" s="22"/>
      <c r="D16" s="21">
        <v>75</v>
      </c>
      <c r="E16" s="22">
        <v>105</v>
      </c>
      <c r="F16" s="21">
        <v>125</v>
      </c>
      <c r="G16" s="21"/>
      <c r="H16" s="21"/>
      <c r="I16" s="21">
        <v>105</v>
      </c>
      <c r="J16" s="21"/>
      <c r="K16" s="23">
        <f>SUM(C16:H16)</f>
        <v>305</v>
      </c>
      <c r="L16" s="23">
        <f>COUNT(C16:H16)</f>
        <v>3</v>
      </c>
      <c r="M16" s="23">
        <f>ROUND(K16/L16,1)</f>
        <v>101.7</v>
      </c>
    </row>
    <row r="17" spans="1:13" ht="12.75">
      <c r="A17" s="20" t="s">
        <v>405</v>
      </c>
      <c r="B17" s="20" t="s">
        <v>535</v>
      </c>
      <c r="C17" s="22">
        <v>90</v>
      </c>
      <c r="D17" s="22">
        <v>70</v>
      </c>
      <c r="E17" s="21"/>
      <c r="F17" s="22">
        <v>80</v>
      </c>
      <c r="G17" s="21"/>
      <c r="H17" s="21">
        <v>140</v>
      </c>
      <c r="I17" s="21">
        <v>80</v>
      </c>
      <c r="J17" s="21"/>
      <c r="K17" s="23">
        <f>SUM(C17:H17)</f>
        <v>380</v>
      </c>
      <c r="L17" s="23">
        <f>COUNT(C17:H17)</f>
        <v>4</v>
      </c>
      <c r="M17" s="23">
        <f>ROUND(K17/L17,1)</f>
        <v>95</v>
      </c>
    </row>
    <row r="18" spans="1:13" ht="12.75">
      <c r="A18" s="20" t="s">
        <v>484</v>
      </c>
      <c r="B18" s="20" t="s">
        <v>526</v>
      </c>
      <c r="C18" s="21"/>
      <c r="D18" s="21">
        <v>70</v>
      </c>
      <c r="E18" s="21">
        <v>40</v>
      </c>
      <c r="F18" s="22"/>
      <c r="G18" s="21"/>
      <c r="H18" s="22">
        <v>135</v>
      </c>
      <c r="I18" s="22">
        <v>105</v>
      </c>
      <c r="J18" s="22"/>
      <c r="K18" s="23">
        <f>SUM(C18:H18)</f>
        <v>245</v>
      </c>
      <c r="L18" s="23">
        <f>COUNT(C18:H18)</f>
        <v>3</v>
      </c>
      <c r="M18" s="23">
        <f>ROUND(K18/L18,1)</f>
        <v>81.7</v>
      </c>
    </row>
    <row r="19" spans="1:13" ht="12.75">
      <c r="A19" s="20" t="s">
        <v>282</v>
      </c>
      <c r="B19" s="20" t="s">
        <v>566</v>
      </c>
      <c r="C19" s="22"/>
      <c r="D19" s="21">
        <v>85</v>
      </c>
      <c r="E19" s="22">
        <v>115</v>
      </c>
      <c r="F19" s="21">
        <v>30</v>
      </c>
      <c r="G19" s="21"/>
      <c r="H19" s="21">
        <v>95</v>
      </c>
      <c r="I19" s="21">
        <v>45</v>
      </c>
      <c r="J19" s="21"/>
      <c r="K19" s="23">
        <f>SUM(C19:H19)</f>
        <v>325</v>
      </c>
      <c r="L19" s="23">
        <f>COUNT(C19:H19)</f>
        <v>4</v>
      </c>
      <c r="M19" s="23">
        <f>ROUND(K19/L19,1)</f>
        <v>81.3</v>
      </c>
    </row>
    <row r="20" spans="1:13" ht="12.75">
      <c r="A20" s="32" t="s">
        <v>481</v>
      </c>
      <c r="B20" s="20" t="s">
        <v>557</v>
      </c>
      <c r="C20" s="21">
        <v>75</v>
      </c>
      <c r="D20" s="21">
        <v>80</v>
      </c>
      <c r="E20" s="22"/>
      <c r="F20" s="21">
        <v>125</v>
      </c>
      <c r="G20" s="22"/>
      <c r="H20" s="21">
        <v>40</v>
      </c>
      <c r="I20" s="21">
        <v>150</v>
      </c>
      <c r="J20" s="21"/>
      <c r="K20" s="23">
        <f>SUM(C20:H20)</f>
        <v>320</v>
      </c>
      <c r="L20" s="23">
        <f>COUNT(C20:H20)</f>
        <v>4</v>
      </c>
      <c r="M20" s="23">
        <f>ROUND(K20/L20,1)</f>
        <v>80</v>
      </c>
    </row>
    <row r="21" spans="1:13" ht="12.75">
      <c r="A21" s="100" t="s">
        <v>469</v>
      </c>
      <c r="B21" s="100" t="s">
        <v>575</v>
      </c>
      <c r="C21" s="21">
        <v>65</v>
      </c>
      <c r="D21" s="10"/>
      <c r="E21" s="22">
        <v>40</v>
      </c>
      <c r="F21" s="21"/>
      <c r="G21" s="22"/>
      <c r="H21" s="21">
        <v>135</v>
      </c>
      <c r="I21" s="21">
        <v>40</v>
      </c>
      <c r="J21" s="21"/>
      <c r="K21" s="23">
        <f>SUM(C21:H21)</f>
        <v>240</v>
      </c>
      <c r="L21" s="23">
        <f>COUNT(C21:H21)</f>
        <v>3</v>
      </c>
      <c r="M21" s="23">
        <f>ROUND(K21/L21,1)</f>
        <v>80</v>
      </c>
    </row>
    <row r="22" spans="1:13" ht="12.75">
      <c r="A22" s="20" t="s">
        <v>484</v>
      </c>
      <c r="B22" s="20" t="s">
        <v>529</v>
      </c>
      <c r="C22" s="22"/>
      <c r="D22" s="22"/>
      <c r="E22" s="22">
        <v>65</v>
      </c>
      <c r="F22" s="22">
        <v>55</v>
      </c>
      <c r="G22" s="22"/>
      <c r="H22" s="21">
        <v>115</v>
      </c>
      <c r="I22" s="21">
        <v>70</v>
      </c>
      <c r="J22" s="21"/>
      <c r="K22" s="23">
        <f>SUM(C22:H22)</f>
        <v>235</v>
      </c>
      <c r="L22" s="23">
        <f>COUNT(C22:H22)</f>
        <v>3</v>
      </c>
      <c r="M22" s="23">
        <f>ROUND(K22/L22,1)</f>
        <v>78.3</v>
      </c>
    </row>
    <row r="23" spans="1:13" ht="12.75">
      <c r="A23" s="100" t="s">
        <v>513</v>
      </c>
      <c r="B23" s="100" t="s">
        <v>563</v>
      </c>
      <c r="C23" s="21">
        <v>90</v>
      </c>
      <c r="D23" s="22"/>
      <c r="E23" s="21">
        <v>60</v>
      </c>
      <c r="F23" s="21">
        <v>105</v>
      </c>
      <c r="G23" s="22"/>
      <c r="H23" s="21">
        <v>50</v>
      </c>
      <c r="I23" s="21">
        <v>120</v>
      </c>
      <c r="J23" s="21"/>
      <c r="K23" s="23">
        <f>SUM(C23:H23)</f>
        <v>305</v>
      </c>
      <c r="L23" s="23">
        <f>COUNT(C23:H23)</f>
        <v>4</v>
      </c>
      <c r="M23" s="23">
        <f>ROUND(K23/L23,1)</f>
        <v>76.3</v>
      </c>
    </row>
    <row r="24" spans="1:13" ht="12.75">
      <c r="A24" s="20" t="s">
        <v>282</v>
      </c>
      <c r="B24" s="20" t="s">
        <v>569</v>
      </c>
      <c r="C24" s="22"/>
      <c r="D24" s="21">
        <v>100</v>
      </c>
      <c r="E24" s="21">
        <v>70</v>
      </c>
      <c r="F24" s="22">
        <v>45</v>
      </c>
      <c r="G24" s="21"/>
      <c r="H24" s="21">
        <v>90</v>
      </c>
      <c r="I24" s="21">
        <v>90</v>
      </c>
      <c r="J24" s="21"/>
      <c r="K24" s="23">
        <f>SUM(C24:H24)</f>
        <v>305</v>
      </c>
      <c r="L24" s="23">
        <f>COUNT(C24:H24)</f>
        <v>4</v>
      </c>
      <c r="M24" s="23">
        <f>ROUND(K24/L24,1)</f>
        <v>76.3</v>
      </c>
    </row>
    <row r="25" spans="1:13" ht="12.75">
      <c r="A25" s="20" t="s">
        <v>282</v>
      </c>
      <c r="B25" s="20" t="s">
        <v>568</v>
      </c>
      <c r="C25" s="21"/>
      <c r="D25" s="22">
        <v>100</v>
      </c>
      <c r="E25" s="21">
        <v>80</v>
      </c>
      <c r="F25" s="22">
        <v>80</v>
      </c>
      <c r="G25" s="21"/>
      <c r="H25" s="21">
        <v>30</v>
      </c>
      <c r="I25" s="21"/>
      <c r="J25" s="21"/>
      <c r="K25" s="23">
        <f>SUM(C25:H25)</f>
        <v>290</v>
      </c>
      <c r="L25" s="23">
        <f>COUNT(C25:H25)</f>
        <v>4</v>
      </c>
      <c r="M25" s="23">
        <f>ROUND(K25/L25,1)</f>
        <v>72.5</v>
      </c>
    </row>
    <row r="26" spans="1:13" ht="12.75">
      <c r="A26" s="20" t="s">
        <v>405</v>
      </c>
      <c r="B26" s="20" t="s">
        <v>537</v>
      </c>
      <c r="C26" s="22">
        <v>55</v>
      </c>
      <c r="D26" s="22">
        <v>100</v>
      </c>
      <c r="E26" s="22"/>
      <c r="F26" s="22">
        <v>90</v>
      </c>
      <c r="G26" s="22"/>
      <c r="H26" s="22">
        <v>40</v>
      </c>
      <c r="I26" s="22">
        <v>25</v>
      </c>
      <c r="J26" s="22"/>
      <c r="K26" s="23">
        <f>SUM(C26:H26)</f>
        <v>285</v>
      </c>
      <c r="L26" s="23">
        <f>COUNT(C26:H26)</f>
        <v>4</v>
      </c>
      <c r="M26" s="23">
        <f>ROUND(K26/L26,1)</f>
        <v>71.3</v>
      </c>
    </row>
    <row r="27" spans="1:13" ht="12.75">
      <c r="A27" s="20" t="s">
        <v>484</v>
      </c>
      <c r="B27" s="20" t="s">
        <v>528</v>
      </c>
      <c r="C27" s="21"/>
      <c r="D27" s="22">
        <v>75</v>
      </c>
      <c r="E27" s="22">
        <v>65</v>
      </c>
      <c r="F27" s="21">
        <v>95</v>
      </c>
      <c r="G27" s="21"/>
      <c r="H27" s="21">
        <v>40</v>
      </c>
      <c r="I27" s="21"/>
      <c r="J27" s="21"/>
      <c r="K27" s="23">
        <f>SUM(C27:H27)</f>
        <v>275</v>
      </c>
      <c r="L27" s="23">
        <f>COUNT(C27:H27)</f>
        <v>4</v>
      </c>
      <c r="M27" s="23">
        <f>ROUND(K27/L27,1)</f>
        <v>68.8</v>
      </c>
    </row>
    <row r="28" spans="1:13" ht="12.75">
      <c r="A28" s="20" t="s">
        <v>405</v>
      </c>
      <c r="B28" s="20" t="s">
        <v>538</v>
      </c>
      <c r="C28" s="21">
        <v>80</v>
      </c>
      <c r="D28" s="22">
        <v>20</v>
      </c>
      <c r="E28" s="21"/>
      <c r="F28" s="22">
        <v>65</v>
      </c>
      <c r="G28" s="21"/>
      <c r="H28" s="21">
        <v>95</v>
      </c>
      <c r="I28" s="21">
        <v>65</v>
      </c>
      <c r="J28" s="21"/>
      <c r="K28" s="23">
        <f>SUM(C28:H28)</f>
        <v>260</v>
      </c>
      <c r="L28" s="23">
        <f>COUNT(C28:H28)</f>
        <v>4</v>
      </c>
      <c r="M28" s="23">
        <f>ROUND(K28/L28,1)</f>
        <v>65</v>
      </c>
    </row>
    <row r="29" spans="1:13" ht="12.75">
      <c r="A29" s="32" t="s">
        <v>519</v>
      </c>
      <c r="B29" s="32" t="s">
        <v>580</v>
      </c>
      <c r="C29" s="21">
        <v>10</v>
      </c>
      <c r="D29" s="21">
        <v>175</v>
      </c>
      <c r="E29" s="21"/>
      <c r="F29" s="22">
        <v>45</v>
      </c>
      <c r="G29" s="22"/>
      <c r="H29" s="21">
        <v>25</v>
      </c>
      <c r="I29" s="21">
        <v>40</v>
      </c>
      <c r="J29" s="21"/>
      <c r="K29" s="23">
        <f>SUM(C29:H29)</f>
        <v>255</v>
      </c>
      <c r="L29" s="23">
        <f>COUNT(C29:H29)</f>
        <v>4</v>
      </c>
      <c r="M29" s="23">
        <f>ROUND(K29/L29,1)</f>
        <v>63.8</v>
      </c>
    </row>
    <row r="30" spans="1:13" ht="12.75">
      <c r="A30" s="20" t="s">
        <v>356</v>
      </c>
      <c r="B30" s="20" t="s">
        <v>576</v>
      </c>
      <c r="C30" s="22">
        <v>95</v>
      </c>
      <c r="D30" s="22"/>
      <c r="E30" s="22">
        <v>40</v>
      </c>
      <c r="F30" s="22">
        <v>60</v>
      </c>
      <c r="G30" s="22"/>
      <c r="H30" s="22">
        <v>45</v>
      </c>
      <c r="I30" s="22">
        <v>55</v>
      </c>
      <c r="J30" s="22"/>
      <c r="K30" s="23">
        <f>SUM(C30:H30)</f>
        <v>240</v>
      </c>
      <c r="L30" s="23">
        <f>COUNT(C30:H30)</f>
        <v>4</v>
      </c>
      <c r="M30" s="23">
        <f>ROUND(K30/L30,1)</f>
        <v>60</v>
      </c>
    </row>
    <row r="31" spans="1:13" ht="12.75">
      <c r="A31" s="100" t="s">
        <v>469</v>
      </c>
      <c r="B31" s="100" t="s">
        <v>570</v>
      </c>
      <c r="C31" s="22"/>
      <c r="D31" s="21"/>
      <c r="E31" s="21">
        <v>45</v>
      </c>
      <c r="F31" s="22">
        <v>45</v>
      </c>
      <c r="G31" s="21"/>
      <c r="H31" s="21">
        <v>85</v>
      </c>
      <c r="I31" s="21">
        <v>55</v>
      </c>
      <c r="J31" s="21"/>
      <c r="K31" s="23">
        <f>SUM(C31:H31)</f>
        <v>175</v>
      </c>
      <c r="L31" s="23">
        <f>COUNT(C31:H31)</f>
        <v>3</v>
      </c>
      <c r="M31" s="23">
        <f>ROUND(K31/L31,1)</f>
        <v>58.3</v>
      </c>
    </row>
    <row r="32" spans="1:13" ht="12.75">
      <c r="A32" s="100" t="s">
        <v>469</v>
      </c>
      <c r="B32" s="100" t="s">
        <v>573</v>
      </c>
      <c r="C32" s="21">
        <v>45</v>
      </c>
      <c r="D32" s="21"/>
      <c r="E32" s="21"/>
      <c r="F32" s="22">
        <v>75</v>
      </c>
      <c r="G32" s="21"/>
      <c r="H32" s="22">
        <v>55</v>
      </c>
      <c r="I32" s="22"/>
      <c r="J32" s="22"/>
      <c r="K32" s="23">
        <f>SUM(C32:H32)</f>
        <v>175</v>
      </c>
      <c r="L32" s="23">
        <f>COUNT(C32:H32)</f>
        <v>3</v>
      </c>
      <c r="M32" s="23">
        <f>ROUND(K32/L32,1)</f>
        <v>58.3</v>
      </c>
    </row>
    <row r="33" spans="1:13" ht="12.75">
      <c r="A33" s="103" t="s">
        <v>400</v>
      </c>
      <c r="B33" s="103" t="s">
        <v>551</v>
      </c>
      <c r="C33" s="22"/>
      <c r="D33" s="21">
        <v>75</v>
      </c>
      <c r="E33" s="21"/>
      <c r="F33" s="21">
        <v>50</v>
      </c>
      <c r="G33" s="22"/>
      <c r="H33" s="21">
        <v>30</v>
      </c>
      <c r="I33" s="21"/>
      <c r="J33" s="21"/>
      <c r="K33" s="23">
        <f>SUM(C33:H33)</f>
        <v>155</v>
      </c>
      <c r="L33" s="23">
        <f>COUNT(C33:H33)</f>
        <v>3</v>
      </c>
      <c r="M33" s="23">
        <f>ROUND(K33/L33,1)</f>
        <v>51.7</v>
      </c>
    </row>
    <row r="34" spans="1:13" ht="12.75">
      <c r="A34" s="20" t="s">
        <v>356</v>
      </c>
      <c r="B34" s="20" t="s">
        <v>579</v>
      </c>
      <c r="C34" s="21">
        <v>70</v>
      </c>
      <c r="D34" s="21"/>
      <c r="E34" s="21">
        <v>70</v>
      </c>
      <c r="F34" s="21">
        <v>35</v>
      </c>
      <c r="G34" s="22"/>
      <c r="H34" s="22">
        <v>25</v>
      </c>
      <c r="I34" s="22">
        <v>40</v>
      </c>
      <c r="J34" s="22"/>
      <c r="K34" s="23">
        <f>SUM(C34:H34)</f>
        <v>200</v>
      </c>
      <c r="L34" s="23">
        <f>COUNT(C34:H34)</f>
        <v>4</v>
      </c>
      <c r="M34" s="23">
        <f>ROUND(K34/L34,1)</f>
        <v>50</v>
      </c>
    </row>
    <row r="35" spans="1:13" ht="12.75">
      <c r="A35" s="20" t="s">
        <v>481</v>
      </c>
      <c r="B35" s="20" t="s">
        <v>558</v>
      </c>
      <c r="C35" s="21">
        <v>40</v>
      </c>
      <c r="D35" s="21">
        <v>70</v>
      </c>
      <c r="E35" s="22"/>
      <c r="F35" s="21">
        <v>25</v>
      </c>
      <c r="G35" s="21"/>
      <c r="H35" s="22">
        <v>60</v>
      </c>
      <c r="I35" s="22">
        <v>100</v>
      </c>
      <c r="J35" s="22"/>
      <c r="K35" s="23">
        <f>SUM(C35:H35)</f>
        <v>195</v>
      </c>
      <c r="L35" s="23">
        <f>COUNT(C35:H35)</f>
        <v>4</v>
      </c>
      <c r="M35" s="23">
        <f>ROUND(K35/L35,1)</f>
        <v>48.8</v>
      </c>
    </row>
    <row r="36" spans="1:13" ht="12.75">
      <c r="A36" s="100" t="s">
        <v>499</v>
      </c>
      <c r="B36" s="100" t="s">
        <v>555</v>
      </c>
      <c r="C36" s="21"/>
      <c r="D36" s="22">
        <v>55</v>
      </c>
      <c r="E36" s="22">
        <v>45</v>
      </c>
      <c r="F36" s="22"/>
      <c r="G36" s="22"/>
      <c r="H36" s="22">
        <v>45</v>
      </c>
      <c r="I36" s="22">
        <v>55</v>
      </c>
      <c r="J36" s="22"/>
      <c r="K36" s="23">
        <f>SUM(C36:H36)</f>
        <v>145</v>
      </c>
      <c r="L36" s="23">
        <f>COUNT(C36:H36)</f>
        <v>3</v>
      </c>
      <c r="M36" s="23">
        <f>ROUND(K36/L36,1)</f>
        <v>48.3</v>
      </c>
    </row>
    <row r="37" spans="1:13" ht="12.75">
      <c r="A37" s="101" t="s">
        <v>492</v>
      </c>
      <c r="B37" s="101" t="s">
        <v>540</v>
      </c>
      <c r="C37" s="22">
        <v>35</v>
      </c>
      <c r="D37" s="22">
        <v>90</v>
      </c>
      <c r="E37" s="22"/>
      <c r="F37" s="22">
        <v>35</v>
      </c>
      <c r="G37" s="22"/>
      <c r="H37" s="22">
        <v>30</v>
      </c>
      <c r="I37" s="22">
        <v>35</v>
      </c>
      <c r="J37" s="22"/>
      <c r="K37" s="23">
        <f>SUM(C37:H37)</f>
        <v>190</v>
      </c>
      <c r="L37" s="23">
        <f>COUNT(C37:H37)</f>
        <v>4</v>
      </c>
      <c r="M37" s="23">
        <f>ROUND(K37/L37,1)</f>
        <v>47.5</v>
      </c>
    </row>
    <row r="38" spans="1:13" ht="12.75">
      <c r="A38" s="103" t="s">
        <v>400</v>
      </c>
      <c r="B38" s="103" t="s">
        <v>552</v>
      </c>
      <c r="C38" s="21"/>
      <c r="D38" s="22">
        <v>75</v>
      </c>
      <c r="E38" s="22">
        <v>20</v>
      </c>
      <c r="F38" s="22"/>
      <c r="G38" s="21"/>
      <c r="H38" s="21">
        <v>35</v>
      </c>
      <c r="I38" s="21">
        <v>25</v>
      </c>
      <c r="J38" s="21"/>
      <c r="K38" s="23">
        <f>SUM(C38:H38)</f>
        <v>130</v>
      </c>
      <c r="L38" s="23">
        <f>COUNT(C38:H38)</f>
        <v>3</v>
      </c>
      <c r="M38" s="23">
        <f>ROUND(K38/L38,1)</f>
        <v>43.3</v>
      </c>
    </row>
    <row r="39" spans="1:13" ht="12.75">
      <c r="A39" s="100" t="s">
        <v>499</v>
      </c>
      <c r="B39" s="100" t="s">
        <v>553</v>
      </c>
      <c r="C39" s="21"/>
      <c r="D39" s="21">
        <v>35</v>
      </c>
      <c r="E39" s="21">
        <v>10</v>
      </c>
      <c r="F39" s="21"/>
      <c r="G39" s="22"/>
      <c r="H39" s="22">
        <v>70</v>
      </c>
      <c r="I39" s="22">
        <v>35</v>
      </c>
      <c r="J39" s="22"/>
      <c r="K39" s="23">
        <f>SUM(C39:H39)</f>
        <v>115</v>
      </c>
      <c r="L39" s="23">
        <f>COUNT(C39:H39)</f>
        <v>3</v>
      </c>
      <c r="M39" s="23">
        <f>ROUND(K39/L39,1)</f>
        <v>38.299999999999997</v>
      </c>
    </row>
    <row r="40" spans="1:13" ht="12.75">
      <c r="A40" s="100" t="s">
        <v>513</v>
      </c>
      <c r="B40" s="100" t="s">
        <v>562</v>
      </c>
      <c r="C40" s="22">
        <v>20</v>
      </c>
      <c r="D40" s="21"/>
      <c r="E40" s="21">
        <v>50</v>
      </c>
      <c r="F40" s="21">
        <v>35</v>
      </c>
      <c r="G40" s="22"/>
      <c r="H40" s="21">
        <v>40</v>
      </c>
      <c r="I40" s="21">
        <v>15</v>
      </c>
      <c r="J40" s="21"/>
      <c r="K40" s="23">
        <f>SUM(C40:H40)</f>
        <v>145</v>
      </c>
      <c r="L40" s="23">
        <f>COUNT(C40:H40)</f>
        <v>4</v>
      </c>
      <c r="M40" s="23">
        <f>ROUND(K40/L40,1)</f>
        <v>36.299999999999997</v>
      </c>
    </row>
    <row r="41" spans="1:13" ht="12.75">
      <c r="A41" s="103" t="s">
        <v>400</v>
      </c>
      <c r="B41" s="103" t="s">
        <v>550</v>
      </c>
      <c r="C41" s="21"/>
      <c r="D41" s="22">
        <v>35</v>
      </c>
      <c r="E41" s="21"/>
      <c r="F41" s="22"/>
      <c r="G41" s="21"/>
      <c r="H41" s="21"/>
      <c r="I41" s="21">
        <v>35</v>
      </c>
      <c r="J41" s="21"/>
      <c r="K41" s="23">
        <f>SUM(C41:H41)</f>
        <v>35</v>
      </c>
      <c r="L41" s="23">
        <f>COUNT(C41:H41)</f>
        <v>1</v>
      </c>
      <c r="M41" s="23">
        <f>ROUND(K41/L41,1)</f>
        <v>35</v>
      </c>
    </row>
    <row r="42" spans="1:13" ht="12.75">
      <c r="A42" s="20" t="s">
        <v>481</v>
      </c>
      <c r="B42" s="20" t="s">
        <v>559</v>
      </c>
      <c r="C42" s="21">
        <v>10</v>
      </c>
      <c r="D42" s="21">
        <v>45</v>
      </c>
      <c r="E42" s="22"/>
      <c r="F42" s="21">
        <v>25</v>
      </c>
      <c r="G42" s="21"/>
      <c r="H42" s="22">
        <v>45</v>
      </c>
      <c r="I42" s="22">
        <v>40</v>
      </c>
      <c r="J42" s="22"/>
      <c r="K42" s="23">
        <f>SUM(C42:H42)</f>
        <v>125</v>
      </c>
      <c r="L42" s="23">
        <f>COUNT(C42:H42)</f>
        <v>4</v>
      </c>
      <c r="M42" s="23">
        <f>ROUND(K42/L42,1)</f>
        <v>31.3</v>
      </c>
    </row>
    <row r="43" spans="1:13" ht="12.75">
      <c r="A43" s="101" t="s">
        <v>286</v>
      </c>
      <c r="B43" s="101" t="s">
        <v>532</v>
      </c>
      <c r="C43" s="22">
        <v>20</v>
      </c>
      <c r="D43" s="21"/>
      <c r="E43" s="22">
        <v>40</v>
      </c>
      <c r="F43" s="21">
        <v>45</v>
      </c>
      <c r="G43" s="21"/>
      <c r="H43" s="21">
        <v>15</v>
      </c>
      <c r="I43" s="21">
        <v>25</v>
      </c>
      <c r="J43" s="21"/>
      <c r="K43" s="23">
        <f>SUM(C43:H43)</f>
        <v>120</v>
      </c>
      <c r="L43" s="23">
        <f>COUNT(C43:H43)</f>
        <v>4</v>
      </c>
      <c r="M43" s="23">
        <f>ROUND(K43/L43,1)</f>
        <v>30</v>
      </c>
    </row>
    <row r="44" spans="1:13" ht="12.75">
      <c r="A44" s="101" t="s">
        <v>519</v>
      </c>
      <c r="B44" s="101" t="s">
        <v>544</v>
      </c>
      <c r="C44" s="22">
        <v>20</v>
      </c>
      <c r="D44" s="22">
        <v>30</v>
      </c>
      <c r="E44" s="21"/>
      <c r="F44" s="21">
        <v>40</v>
      </c>
      <c r="G44" s="21"/>
      <c r="H44" s="22">
        <v>30</v>
      </c>
      <c r="I44" s="22">
        <v>25</v>
      </c>
      <c r="J44" s="22"/>
      <c r="K44" s="23">
        <f>SUM(C44:H44)</f>
        <v>120</v>
      </c>
      <c r="L44" s="23">
        <f>COUNT(C44:H44)</f>
        <v>4</v>
      </c>
      <c r="M44" s="23">
        <f>ROUND(K44/L44,1)</f>
        <v>30</v>
      </c>
    </row>
    <row r="45" spans="1:13" ht="12.75">
      <c r="A45" s="101" t="s">
        <v>492</v>
      </c>
      <c r="B45" s="101" t="s">
        <v>543</v>
      </c>
      <c r="C45" s="21">
        <v>35</v>
      </c>
      <c r="D45" s="22">
        <v>15</v>
      </c>
      <c r="E45" s="21"/>
      <c r="F45" s="22">
        <v>35</v>
      </c>
      <c r="G45" s="22"/>
      <c r="H45" s="21">
        <v>30</v>
      </c>
      <c r="I45" s="21">
        <v>30</v>
      </c>
      <c r="J45" s="21"/>
      <c r="K45" s="23">
        <f>SUM(C45:H45)</f>
        <v>115</v>
      </c>
      <c r="L45" s="23">
        <f>COUNT(C45:H45)</f>
        <v>4</v>
      </c>
      <c r="M45" s="23">
        <f>ROUND(K45/L45,1)</f>
        <v>28.8</v>
      </c>
    </row>
    <row r="46" spans="1:13" ht="12.75">
      <c r="A46" s="20" t="s">
        <v>356</v>
      </c>
      <c r="B46" s="20" t="s">
        <v>578</v>
      </c>
      <c r="C46" s="21">
        <v>15</v>
      </c>
      <c r="D46" s="22"/>
      <c r="E46" s="21">
        <v>20</v>
      </c>
      <c r="F46" s="22">
        <v>40</v>
      </c>
      <c r="G46" s="21"/>
      <c r="H46" s="21">
        <v>35</v>
      </c>
      <c r="I46" s="21">
        <v>25</v>
      </c>
      <c r="J46" s="21"/>
      <c r="K46" s="23">
        <f>SUM(C46:H46)</f>
        <v>110</v>
      </c>
      <c r="L46" s="23">
        <f>COUNT(C46:H46)</f>
        <v>4</v>
      </c>
      <c r="M46" s="23">
        <f>ROUND(K46/L46,1)</f>
        <v>27.5</v>
      </c>
    </row>
    <row r="47" spans="1:13" ht="12.75">
      <c r="A47" s="20" t="s">
        <v>282</v>
      </c>
      <c r="B47" s="20" t="s">
        <v>565</v>
      </c>
      <c r="C47" s="21"/>
      <c r="D47" s="21">
        <v>15</v>
      </c>
      <c r="E47" s="22"/>
      <c r="F47" s="22"/>
      <c r="G47" s="21"/>
      <c r="H47" s="21">
        <v>35</v>
      </c>
      <c r="I47" s="21">
        <v>20</v>
      </c>
      <c r="J47" s="21"/>
      <c r="K47" s="23">
        <f>SUM(C47:H47)</f>
        <v>50</v>
      </c>
      <c r="L47" s="23">
        <f>COUNT(C47:H47)</f>
        <v>2</v>
      </c>
      <c r="M47" s="23">
        <f>ROUND(K47/L47,1)</f>
        <v>25</v>
      </c>
    </row>
    <row r="48" spans="1:13" ht="12.75">
      <c r="A48" s="20" t="s">
        <v>282</v>
      </c>
      <c r="B48" s="20" t="s">
        <v>567</v>
      </c>
      <c r="C48" s="21"/>
      <c r="D48" s="21"/>
      <c r="E48" s="22">
        <v>15</v>
      </c>
      <c r="F48" s="22">
        <v>35</v>
      </c>
      <c r="G48" s="21"/>
      <c r="H48" s="21"/>
      <c r="I48" s="21">
        <v>5</v>
      </c>
      <c r="J48" s="21"/>
      <c r="K48" s="23">
        <f>SUM(C48:H48)</f>
        <v>50</v>
      </c>
      <c r="L48" s="23">
        <f>COUNT(C48:H48)</f>
        <v>2</v>
      </c>
      <c r="M48" s="23">
        <f>ROUND(K48/L48,1)</f>
        <v>25</v>
      </c>
    </row>
    <row r="49" spans="1:13" ht="12.75">
      <c r="A49" s="103" t="s">
        <v>400</v>
      </c>
      <c r="B49" s="103" t="s">
        <v>546</v>
      </c>
      <c r="C49" s="22"/>
      <c r="D49" s="21"/>
      <c r="E49" s="21">
        <v>20</v>
      </c>
      <c r="F49" s="22">
        <v>25</v>
      </c>
      <c r="G49" s="21"/>
      <c r="H49" s="21">
        <v>20</v>
      </c>
      <c r="I49" s="21"/>
      <c r="J49" s="21"/>
      <c r="K49" s="23">
        <f>SUM(C49:H49)</f>
        <v>65</v>
      </c>
      <c r="L49" s="23">
        <f>COUNT(C49:H49)</f>
        <v>3</v>
      </c>
      <c r="M49" s="23">
        <f>ROUND(K49/L49,1)</f>
        <v>21.7</v>
      </c>
    </row>
    <row r="50" spans="1:13" ht="12.75">
      <c r="A50" s="101" t="s">
        <v>286</v>
      </c>
      <c r="B50" s="101" t="s">
        <v>534</v>
      </c>
      <c r="C50" s="21">
        <v>10</v>
      </c>
      <c r="D50" s="22"/>
      <c r="E50" s="21">
        <v>15</v>
      </c>
      <c r="F50" s="21">
        <v>35</v>
      </c>
      <c r="G50" s="22"/>
      <c r="H50" s="21">
        <v>20</v>
      </c>
      <c r="I50" s="21">
        <v>20</v>
      </c>
      <c r="J50" s="21"/>
      <c r="K50" s="23">
        <f>SUM(C50:H50)</f>
        <v>80</v>
      </c>
      <c r="L50" s="23">
        <f>COUNT(C50:H50)</f>
        <v>4</v>
      </c>
      <c r="M50" s="23">
        <f>ROUND(K50/L50,1)</f>
        <v>20</v>
      </c>
    </row>
    <row r="51" spans="1:13" ht="12.75">
      <c r="A51" s="103" t="s">
        <v>400</v>
      </c>
      <c r="B51" s="103" t="s">
        <v>548</v>
      </c>
      <c r="C51" s="22"/>
      <c r="D51" s="22"/>
      <c r="E51" s="22">
        <v>30</v>
      </c>
      <c r="F51" s="22">
        <v>5</v>
      </c>
      <c r="G51" s="22"/>
      <c r="H51" s="22"/>
      <c r="I51" s="22">
        <v>35</v>
      </c>
      <c r="J51" s="22"/>
      <c r="K51" s="23">
        <f>SUM(C51:H51)</f>
        <v>35</v>
      </c>
      <c r="L51" s="23">
        <f>COUNT(C51:H51)</f>
        <v>2</v>
      </c>
      <c r="M51" s="23">
        <f>ROUND(K51/L51,1)</f>
        <v>17.5</v>
      </c>
    </row>
    <row r="52" spans="1:13" ht="12.75">
      <c r="A52" s="100" t="s">
        <v>499</v>
      </c>
      <c r="B52" s="100" t="s">
        <v>556</v>
      </c>
      <c r="C52" s="21"/>
      <c r="D52" s="21">
        <v>20</v>
      </c>
      <c r="E52" s="21">
        <v>15</v>
      </c>
      <c r="F52" s="21"/>
      <c r="G52" s="22"/>
      <c r="H52" s="22">
        <v>15</v>
      </c>
      <c r="I52" s="22">
        <v>35</v>
      </c>
      <c r="J52" s="22"/>
      <c r="K52" s="23">
        <f>SUM(C52:H52)</f>
        <v>50</v>
      </c>
      <c r="L52" s="23">
        <f>COUNT(C52:H52)</f>
        <v>3</v>
      </c>
      <c r="M52" s="23">
        <f>ROUND(K52/L52,1)</f>
        <v>16.7</v>
      </c>
    </row>
    <row r="53" spans="1:13" ht="12.75">
      <c r="A53" s="100" t="s">
        <v>513</v>
      </c>
      <c r="B53" s="100" t="s">
        <v>564</v>
      </c>
      <c r="C53" s="22">
        <v>15</v>
      </c>
      <c r="D53" s="21"/>
      <c r="E53" s="21">
        <v>-5</v>
      </c>
      <c r="F53" s="21">
        <v>25</v>
      </c>
      <c r="G53" s="21"/>
      <c r="H53" s="22">
        <v>25</v>
      </c>
      <c r="I53" s="22">
        <v>40</v>
      </c>
      <c r="J53" s="22"/>
      <c r="K53" s="23">
        <f>SUM(C53:H53)</f>
        <v>60</v>
      </c>
      <c r="L53" s="23">
        <f>COUNT(C53:H53)</f>
        <v>4</v>
      </c>
      <c r="M53" s="23">
        <f>ROUND(K53/L53,1)</f>
        <v>15</v>
      </c>
    </row>
    <row r="54" spans="1:13" ht="12.75">
      <c r="A54" s="107" t="s">
        <v>492</v>
      </c>
      <c r="B54" s="101" t="s">
        <v>539</v>
      </c>
      <c r="C54" s="21"/>
      <c r="D54" s="22"/>
      <c r="E54" s="21"/>
      <c r="F54" s="22"/>
      <c r="G54" s="21"/>
      <c r="H54" s="22"/>
      <c r="I54" s="22"/>
      <c r="J54" s="22"/>
      <c r="K54" s="23">
        <f>SUM(C54:H54)</f>
        <v>0</v>
      </c>
      <c r="L54" s="23">
        <f>COUNT(C54:H54)</f>
        <v>0</v>
      </c>
      <c r="M54" s="23" t="e">
        <f>ROUND(K54/L54,1)</f>
        <v>#DIV/0!</v>
      </c>
    </row>
    <row r="55" spans="1:13" ht="12.75">
      <c r="A55" s="103" t="s">
        <v>400</v>
      </c>
      <c r="B55" s="103" t="s">
        <v>549</v>
      </c>
      <c r="C55" s="21"/>
      <c r="D55" s="21"/>
      <c r="E55" s="21"/>
      <c r="F55" s="22"/>
      <c r="G55" s="22"/>
      <c r="H55" s="21"/>
      <c r="I55" s="21"/>
      <c r="J55" s="21"/>
      <c r="K55" s="23">
        <f>SUM(C55:H55)</f>
        <v>0</v>
      </c>
      <c r="L55" s="23">
        <f>COUNT(C55:H55)</f>
        <v>0</v>
      </c>
      <c r="M55" s="23" t="e">
        <f>ROUND(K55/L55,1)</f>
        <v>#DIV/0!</v>
      </c>
    </row>
    <row r="56" spans="1:13" ht="12.75">
      <c r="A56" s="100" t="s">
        <v>469</v>
      </c>
      <c r="B56" s="100" t="s">
        <v>571</v>
      </c>
      <c r="C56" s="22"/>
      <c r="D56" s="22"/>
      <c r="E56" s="22"/>
      <c r="F56" s="22"/>
      <c r="G56" s="22"/>
      <c r="H56" s="22"/>
      <c r="I56" s="22"/>
      <c r="J56" s="22"/>
      <c r="K56" s="23">
        <f>SUM(C56:H56)</f>
        <v>0</v>
      </c>
      <c r="L56" s="23">
        <f>COUNT(C56:H56)</f>
        <v>0</v>
      </c>
      <c r="M56" s="23" t="e">
        <f>ROUND(K56/L56,1)</f>
        <v>#DIV/0!</v>
      </c>
    </row>
    <row r="57" spans="1:13" ht="12.75">
      <c r="A57" s="20"/>
      <c r="B57" s="20"/>
      <c r="C57" s="22"/>
      <c r="D57" s="21"/>
      <c r="E57" s="21"/>
      <c r="F57" s="21"/>
      <c r="G57" s="22"/>
      <c r="H57" s="21"/>
      <c r="I57" s="21"/>
      <c r="J57" s="21"/>
      <c r="K57" s="23">
        <f>SUM(C57:H57)</f>
        <v>0</v>
      </c>
      <c r="L57" s="23">
        <f>COUNT(C57:H57)</f>
        <v>0</v>
      </c>
      <c r="M57" s="23" t="e">
        <f>ROUND(K57/L57,1)</f>
        <v>#DIV/0!</v>
      </c>
    </row>
    <row r="58" spans="1:13" ht="12.75">
      <c r="A58" s="20"/>
      <c r="B58" s="20"/>
      <c r="C58" s="22"/>
      <c r="D58" s="21"/>
      <c r="E58" s="22"/>
      <c r="F58" s="21"/>
      <c r="G58" s="21"/>
      <c r="H58" s="21"/>
      <c r="I58" s="21"/>
      <c r="J58" s="21"/>
      <c r="K58" s="23">
        <f>SUM(C58:H58)</f>
        <v>0</v>
      </c>
      <c r="L58" s="23">
        <f>COUNT(C58:H58)</f>
        <v>0</v>
      </c>
      <c r="M58" s="23" t="e">
        <f>ROUND(K58/L58,1)</f>
        <v>#DIV/0!</v>
      </c>
    </row>
    <row r="59" spans="1:13" ht="12.75">
      <c r="A59" s="20"/>
      <c r="B59" s="20"/>
      <c r="C59" s="21"/>
      <c r="D59" s="21"/>
      <c r="E59" s="21"/>
      <c r="F59" s="22"/>
      <c r="G59" s="22"/>
      <c r="H59" s="21"/>
      <c r="I59" s="21"/>
      <c r="J59" s="21"/>
      <c r="K59" s="23">
        <f>SUM(C59:H59)</f>
        <v>0</v>
      </c>
      <c r="L59" s="23">
        <f>COUNT(C59:H59)</f>
        <v>0</v>
      </c>
      <c r="M59" s="23" t="e">
        <f>ROUND(K59/L59,1)</f>
        <v>#DIV/0!</v>
      </c>
    </row>
    <row r="60" spans="1:13" ht="12.75">
      <c r="A60" s="32"/>
      <c r="B60" s="20"/>
      <c r="C60" s="22"/>
      <c r="D60" s="21"/>
      <c r="E60" s="21"/>
      <c r="F60" s="22"/>
      <c r="G60" s="21"/>
      <c r="H60" s="21"/>
      <c r="I60" s="21"/>
      <c r="J60" s="21"/>
      <c r="K60" s="23">
        <f>SUM(C60:H60)</f>
        <v>0</v>
      </c>
      <c r="L60" s="23">
        <f>COUNT(C60:H60)</f>
        <v>0</v>
      </c>
      <c r="M60" s="23" t="e">
        <f>ROUND(K60/L60,1)</f>
        <v>#DIV/0!</v>
      </c>
    </row>
    <row r="61" spans="1:13" ht="12.75">
      <c r="A61" s="20"/>
      <c r="B61" s="20"/>
      <c r="C61" s="21"/>
      <c r="D61" s="22"/>
      <c r="E61" s="22"/>
      <c r="F61" s="21"/>
      <c r="G61" s="21"/>
      <c r="H61" s="22"/>
      <c r="I61" s="22"/>
      <c r="J61" s="22"/>
      <c r="K61" s="23">
        <f>SUM(C61:H61)</f>
        <v>0</v>
      </c>
      <c r="L61" s="23">
        <f>COUNT(C61:H61)</f>
        <v>0</v>
      </c>
      <c r="M61" s="23" t="e">
        <f>ROUND(K61/L61,1)</f>
        <v>#DIV/0!</v>
      </c>
    </row>
    <row r="62" spans="1:13" ht="12.75">
      <c r="A62" s="20"/>
      <c r="B62" s="20"/>
      <c r="C62" s="22"/>
      <c r="D62" s="21"/>
      <c r="E62" s="21"/>
      <c r="F62" s="21"/>
      <c r="G62" s="21"/>
      <c r="H62" s="22"/>
      <c r="I62" s="22"/>
      <c r="J62" s="22"/>
      <c r="K62" s="23">
        <f>SUM(C62:H62)</f>
        <v>0</v>
      </c>
      <c r="L62" s="23">
        <f>COUNT(C62:H62)</f>
        <v>0</v>
      </c>
      <c r="M62" s="23" t="e">
        <f>ROUND(K62/L62,1)</f>
        <v>#DIV/0!</v>
      </c>
    </row>
    <row r="63" spans="1:13" ht="12.75">
      <c r="A63" s="20"/>
      <c r="B63" s="20"/>
      <c r="C63" s="22"/>
      <c r="D63" s="21"/>
      <c r="E63" s="22"/>
      <c r="F63" s="21"/>
      <c r="G63" s="21"/>
      <c r="H63" s="21"/>
      <c r="I63" s="21"/>
      <c r="J63" s="21"/>
      <c r="K63" s="23">
        <f>SUM(C63:H63)</f>
        <v>0</v>
      </c>
      <c r="L63" s="23">
        <f>COUNT(C63:H63)</f>
        <v>0</v>
      </c>
      <c r="M63" s="23" t="e">
        <f>ROUND(K63/L63,1)</f>
        <v>#DIV/0!</v>
      </c>
    </row>
    <row r="64" spans="1:13" ht="12.75">
      <c r="A64" s="32"/>
      <c r="B64" s="20"/>
      <c r="C64" s="22"/>
      <c r="D64" s="21"/>
      <c r="E64" s="21"/>
      <c r="F64" s="22"/>
      <c r="G64" s="21"/>
      <c r="H64" s="21"/>
      <c r="I64" s="21"/>
      <c r="J64" s="21"/>
      <c r="K64" s="23">
        <f>SUM(C64:H64)</f>
        <v>0</v>
      </c>
      <c r="L64" s="23">
        <f>COUNT(C64:H64)</f>
        <v>0</v>
      </c>
      <c r="M64" s="23" t="e">
        <f>ROUND(K64/L64,1)</f>
        <v>#DIV/0!</v>
      </c>
    </row>
    <row r="65" spans="1:13" ht="12.75">
      <c r="A65" s="20"/>
      <c r="B65" s="20"/>
      <c r="C65" s="21"/>
      <c r="D65" s="21"/>
      <c r="E65" s="22"/>
      <c r="F65" s="21"/>
      <c r="G65" s="21"/>
      <c r="H65" s="22"/>
      <c r="I65" s="22"/>
      <c r="J65" s="22"/>
      <c r="K65" s="23">
        <f>SUM(C65:H65)</f>
        <v>0</v>
      </c>
      <c r="L65" s="23">
        <f>COUNT(C65:H65)</f>
        <v>0</v>
      </c>
      <c r="M65" s="23" t="e">
        <f>ROUND(K65/L65,1)</f>
        <v>#DIV/0!</v>
      </c>
    </row>
    <row r="66" spans="1:13" ht="12.75">
      <c r="A66" s="20"/>
      <c r="B66" s="20"/>
      <c r="C66" s="21"/>
      <c r="D66" s="22"/>
      <c r="E66" s="21"/>
      <c r="F66" s="21"/>
      <c r="G66" s="22"/>
      <c r="H66" s="22"/>
      <c r="I66" s="22"/>
      <c r="J66" s="22"/>
      <c r="K66" s="23">
        <f>SUM(C66:H66)</f>
        <v>0</v>
      </c>
      <c r="L66" s="23">
        <f>COUNT(C66:H66)</f>
        <v>0</v>
      </c>
      <c r="M66" s="23" t="e">
        <f>ROUND(K66/L66,1)</f>
        <v>#DIV/0!</v>
      </c>
    </row>
    <row r="67" spans="1:13" ht="12.75">
      <c r="A67" s="20"/>
      <c r="B67" s="20"/>
      <c r="C67" s="21"/>
      <c r="D67" s="21"/>
      <c r="E67" s="21"/>
      <c r="F67" s="22"/>
      <c r="G67" s="21"/>
      <c r="H67" s="22"/>
      <c r="I67" s="22"/>
      <c r="J67" s="22"/>
      <c r="K67" s="23">
        <f>SUM(C67:H67)</f>
        <v>0</v>
      </c>
      <c r="L67" s="23">
        <f>COUNT(C67:H67)</f>
        <v>0</v>
      </c>
      <c r="M67" s="23" t="e">
        <f>ROUND(K67/L67,1)</f>
        <v>#DIV/0!</v>
      </c>
    </row>
    <row r="68" spans="1:13" ht="12.75">
      <c r="A68" s="20"/>
      <c r="B68" s="20"/>
      <c r="C68" s="21"/>
      <c r="D68" s="21"/>
      <c r="E68" s="22"/>
      <c r="F68" s="21"/>
      <c r="G68" s="21"/>
      <c r="H68" s="22"/>
      <c r="I68" s="22"/>
      <c r="J68" s="22"/>
      <c r="K68" s="23">
        <f>SUM(C68:H68)</f>
        <v>0</v>
      </c>
      <c r="L68" s="23">
        <f>COUNT(C68:H68)</f>
        <v>0</v>
      </c>
      <c r="M68" s="23" t="e">
        <f>ROUND(K68/L68,1)</f>
        <v>#DIV/0!</v>
      </c>
    </row>
    <row r="69" spans="1:13" ht="12.75">
      <c r="A69" s="24"/>
      <c r="B69" s="20"/>
      <c r="C69" s="22"/>
      <c r="D69" s="21"/>
      <c r="E69" s="22"/>
      <c r="F69" s="21"/>
      <c r="G69" s="21"/>
      <c r="H69" s="21"/>
      <c r="I69" s="21"/>
      <c r="J69" s="21"/>
      <c r="K69" s="23">
        <f>SUM(C69:H69)</f>
        <v>0</v>
      </c>
      <c r="L69" s="23">
        <f>COUNT(C69:H69)</f>
        <v>0</v>
      </c>
      <c r="M69" s="23" t="e">
        <f>ROUND(K69/L69,1)</f>
        <v>#DIV/0!</v>
      </c>
    </row>
    <row r="70" spans="1:13" ht="12.75">
      <c r="A70" s="32"/>
      <c r="B70" s="20"/>
      <c r="C70" s="21"/>
      <c r="D70" s="21"/>
      <c r="E70" s="22"/>
      <c r="F70" s="22"/>
      <c r="G70" s="22"/>
      <c r="H70" s="22"/>
      <c r="I70" s="22"/>
      <c r="J70" s="22"/>
      <c r="K70" s="23">
        <f>SUM(C70:H70)</f>
        <v>0</v>
      </c>
      <c r="L70" s="23">
        <f>COUNT(C70:H70)</f>
        <v>0</v>
      </c>
      <c r="M70" s="23" t="e">
        <f>ROUND(K70/L70,1)</f>
        <v>#DIV/0!</v>
      </c>
    </row>
    <row r="71" spans="1:13" ht="12.75">
      <c r="A71" s="20"/>
      <c r="B71" s="20"/>
      <c r="C71" s="22"/>
      <c r="D71" s="21"/>
      <c r="E71" s="22"/>
      <c r="F71" s="21"/>
      <c r="G71" s="21"/>
      <c r="H71" s="21"/>
      <c r="I71" s="21"/>
      <c r="J71" s="21"/>
      <c r="K71" s="23">
        <f>SUM(C71:H71)</f>
        <v>0</v>
      </c>
      <c r="L71" s="23">
        <f>COUNT(C71:H71)</f>
        <v>0</v>
      </c>
      <c r="M71" s="23" t="e">
        <f>ROUND(K71/L71,1)</f>
        <v>#DIV/0!</v>
      </c>
    </row>
    <row r="72" spans="1:13" ht="12.75">
      <c r="A72" s="20"/>
      <c r="B72" s="20"/>
      <c r="C72" s="21"/>
      <c r="D72" s="10"/>
      <c r="E72" s="21"/>
      <c r="F72" s="22"/>
      <c r="G72" s="21"/>
      <c r="H72" s="22"/>
      <c r="I72" s="22"/>
      <c r="J72" s="22"/>
      <c r="K72" s="23">
        <f>SUM(C72:H72)</f>
        <v>0</v>
      </c>
      <c r="L72" s="23">
        <f>COUNT(C72:H72)</f>
        <v>0</v>
      </c>
      <c r="M72" s="23" t="e">
        <f>ROUND(K72/L72,1)</f>
        <v>#DIV/0!</v>
      </c>
    </row>
    <row r="73" spans="1:13" ht="12.75">
      <c r="A73" s="20"/>
      <c r="B73" s="20"/>
      <c r="C73" s="22"/>
      <c r="D73" s="21"/>
      <c r="E73" s="21"/>
      <c r="F73" s="22"/>
      <c r="G73" s="21"/>
      <c r="H73" s="21"/>
      <c r="I73" s="21"/>
      <c r="J73" s="21"/>
      <c r="K73" s="23">
        <f>SUM(C73:H73)</f>
        <v>0</v>
      </c>
      <c r="L73" s="23">
        <f>COUNT(C73:H73)</f>
        <v>0</v>
      </c>
      <c r="M73" s="23" t="e">
        <f>ROUND(K73/L73,1)</f>
        <v>#DIV/0!</v>
      </c>
    </row>
    <row r="74" spans="1:13" ht="12.75">
      <c r="A74" s="20"/>
      <c r="B74" s="20"/>
      <c r="C74" s="22"/>
      <c r="D74" s="22"/>
      <c r="E74" s="21"/>
      <c r="F74" s="21"/>
      <c r="G74" s="21"/>
      <c r="H74" s="21"/>
      <c r="I74" s="21"/>
      <c r="J74" s="21"/>
      <c r="K74" s="23">
        <f>SUM(C74:H74)</f>
        <v>0</v>
      </c>
      <c r="L74" s="23">
        <f>COUNT(C74:H74)</f>
        <v>0</v>
      </c>
      <c r="M74" s="23" t="e">
        <f>ROUND(K74/L74,1)</f>
        <v>#DIV/0!</v>
      </c>
    </row>
    <row r="75" spans="1:13" ht="12.75">
      <c r="A75" s="20"/>
      <c r="B75" s="20"/>
      <c r="C75" s="22"/>
      <c r="D75" s="22"/>
      <c r="E75" s="21"/>
      <c r="F75" s="21"/>
      <c r="G75" s="21"/>
      <c r="H75" s="21"/>
      <c r="I75" s="21"/>
      <c r="J75" s="21"/>
      <c r="K75" s="23">
        <f>SUM(C75:H75)</f>
        <v>0</v>
      </c>
      <c r="L75" s="23">
        <f>COUNT(C75:H75)</f>
        <v>0</v>
      </c>
      <c r="M75" s="23" t="e">
        <f>ROUND(K75/L75,1)</f>
        <v>#DIV/0!</v>
      </c>
    </row>
    <row r="76" spans="1:13" ht="12.75">
      <c r="A76" s="20"/>
      <c r="B76" s="20"/>
      <c r="C76" s="22"/>
      <c r="D76" s="22"/>
      <c r="E76" s="22"/>
      <c r="F76" s="22"/>
      <c r="G76" s="22"/>
      <c r="H76" s="22"/>
      <c r="I76" s="22"/>
      <c r="J76" s="22"/>
      <c r="K76" s="23">
        <f>SUM(C76:H76)</f>
        <v>0</v>
      </c>
      <c r="L76" s="23">
        <f>COUNT(C76:H76)</f>
        <v>0</v>
      </c>
      <c r="M76" s="23" t="e">
        <f>ROUND(K76/L76,1)</f>
        <v>#DIV/0!</v>
      </c>
    </row>
    <row r="77" spans="1:13" ht="12.75">
      <c r="A77" s="20"/>
      <c r="B77" s="20"/>
      <c r="C77" s="21"/>
      <c r="D77" s="22"/>
      <c r="E77" s="21"/>
      <c r="F77" s="21"/>
      <c r="G77" s="22"/>
      <c r="H77" s="21"/>
      <c r="I77" s="21"/>
      <c r="J77" s="21"/>
      <c r="K77" s="23">
        <f>SUM(C77:H77)</f>
        <v>0</v>
      </c>
      <c r="L77" s="23">
        <f>COUNT(C77:H77)</f>
        <v>0</v>
      </c>
      <c r="M77" s="23" t="e">
        <f>ROUND(K77/L77,1)</f>
        <v>#DIV/0!</v>
      </c>
    </row>
    <row r="78" spans="1:13" ht="12.75">
      <c r="A78" s="20"/>
      <c r="B78" s="20"/>
      <c r="C78" s="21"/>
      <c r="D78" s="22"/>
      <c r="E78" s="21"/>
      <c r="F78" s="21"/>
      <c r="G78" s="22"/>
      <c r="H78" s="21"/>
      <c r="I78" s="21"/>
      <c r="J78" s="21"/>
      <c r="K78" s="23">
        <f>SUM(C78:H78)</f>
        <v>0</v>
      </c>
      <c r="L78" s="23">
        <f>COUNT(C78:H78)</f>
        <v>0</v>
      </c>
      <c r="M78" s="23" t="e">
        <f>ROUND(K78/L78,1)</f>
        <v>#DIV/0!</v>
      </c>
    </row>
    <row r="79" spans="1:13" ht="12.75">
      <c r="A79" s="20"/>
      <c r="B79" s="20"/>
      <c r="C79" s="22"/>
      <c r="D79" s="21"/>
      <c r="E79" s="21"/>
      <c r="F79" s="21"/>
      <c r="G79" s="22"/>
      <c r="H79" s="21"/>
      <c r="I79" s="21"/>
      <c r="J79" s="21"/>
      <c r="K79" s="23">
        <f>SUM(C79:H79)</f>
        <v>0</v>
      </c>
      <c r="L79" s="23">
        <f>COUNT(C79:H79)</f>
        <v>0</v>
      </c>
      <c r="M79" s="23" t="e">
        <f>ROUND(K79/L79,1)</f>
        <v>#DIV/0!</v>
      </c>
    </row>
    <row r="80" spans="1:13" ht="12.75">
      <c r="A80" s="20"/>
      <c r="B80" s="20"/>
      <c r="C80" s="22"/>
      <c r="D80" s="22"/>
      <c r="E80" s="21"/>
      <c r="F80" s="21"/>
      <c r="G80" s="21"/>
      <c r="H80" s="21"/>
      <c r="I80" s="21"/>
      <c r="J80" s="21"/>
      <c r="K80" s="23">
        <f>SUM(C80:H80)</f>
        <v>0</v>
      </c>
      <c r="L80" s="23">
        <f>COUNT(C80:H80)</f>
        <v>0</v>
      </c>
      <c r="M80" s="23" t="e">
        <f>ROUND(K80/L80,1)</f>
        <v>#DIV/0!</v>
      </c>
    </row>
    <row r="81" spans="1:13" ht="12.75">
      <c r="A81" s="20"/>
      <c r="B81" s="20"/>
      <c r="C81" s="21"/>
      <c r="D81" s="22"/>
      <c r="E81" s="22"/>
      <c r="F81" s="21"/>
      <c r="G81" s="21"/>
      <c r="H81" s="21"/>
      <c r="I81" s="21"/>
      <c r="J81" s="21"/>
      <c r="K81" s="23">
        <f>SUM(C81:H81)</f>
        <v>0</v>
      </c>
      <c r="L81" s="23">
        <f>COUNT(C81:H81)</f>
        <v>0</v>
      </c>
      <c r="M81" s="23" t="e">
        <f>ROUND(K81/L81,1)</f>
        <v>#DIV/0!</v>
      </c>
    </row>
    <row r="82" spans="1:13" ht="12.75">
      <c r="A82" s="20"/>
      <c r="B82" s="20"/>
      <c r="C82" s="21"/>
      <c r="D82" s="21"/>
      <c r="E82" s="22"/>
      <c r="F82" s="21"/>
      <c r="G82" s="21"/>
      <c r="H82" s="22"/>
      <c r="I82" s="22"/>
      <c r="J82" s="22"/>
      <c r="K82" s="23">
        <f>SUM(C82:H82)</f>
        <v>0</v>
      </c>
      <c r="L82" s="23">
        <f>COUNT(C82:H82)</f>
        <v>0</v>
      </c>
      <c r="M82" s="23" t="e">
        <f>ROUND(K82/L82,1)</f>
        <v>#DIV/0!</v>
      </c>
    </row>
    <row r="83" spans="1:13" ht="12.75">
      <c r="A83" s="20"/>
      <c r="B83" s="20"/>
      <c r="C83" s="21"/>
      <c r="D83" s="21"/>
      <c r="E83" s="21"/>
      <c r="F83" s="21"/>
      <c r="G83" s="22"/>
      <c r="H83" s="22"/>
      <c r="I83" s="22"/>
      <c r="J83" s="22"/>
      <c r="K83" s="23">
        <f>SUM(C83:H83)</f>
        <v>0</v>
      </c>
      <c r="L83" s="23">
        <f>COUNT(C83:H83)</f>
        <v>0</v>
      </c>
      <c r="M83" s="23" t="e">
        <f>ROUND(K83/L83,1)</f>
        <v>#DIV/0!</v>
      </c>
    </row>
    <row r="84" spans="1:13" ht="12.75">
      <c r="A84" s="20"/>
      <c r="B84" s="20"/>
      <c r="C84" s="22"/>
      <c r="D84" s="22"/>
      <c r="E84" s="21"/>
      <c r="F84" s="21"/>
      <c r="G84" s="21"/>
      <c r="H84" s="21"/>
      <c r="I84" s="21"/>
      <c r="J84" s="21"/>
      <c r="K84" s="23">
        <f>SUM(C84:H84)</f>
        <v>0</v>
      </c>
      <c r="L84" s="23">
        <f>COUNT(C84:H84)</f>
        <v>0</v>
      </c>
      <c r="M84" s="23" t="e">
        <f>ROUND(K84/L84,1)</f>
        <v>#DIV/0!</v>
      </c>
    </row>
    <row r="85" spans="1:13" ht="12.75">
      <c r="A85" s="20"/>
      <c r="B85" s="20"/>
      <c r="C85" s="22"/>
      <c r="D85" s="22"/>
      <c r="E85" s="22"/>
      <c r="F85" s="21"/>
      <c r="G85" s="21"/>
      <c r="H85" s="21"/>
      <c r="I85" s="21"/>
      <c r="J85" s="21"/>
      <c r="K85" s="23">
        <f>SUM(C85:H85)</f>
        <v>0</v>
      </c>
      <c r="L85" s="23">
        <f>COUNT(C85:H85)</f>
        <v>0</v>
      </c>
      <c r="M85" s="23" t="e">
        <f>ROUND(K85/L85,1)</f>
        <v>#DIV/0!</v>
      </c>
    </row>
    <row r="86" spans="1:13" ht="12.75">
      <c r="A86" s="20"/>
      <c r="B86" s="20"/>
      <c r="C86" s="21"/>
      <c r="D86" s="21"/>
      <c r="E86" s="21"/>
      <c r="F86" s="22"/>
      <c r="G86" s="22"/>
      <c r="H86" s="21"/>
      <c r="I86" s="21"/>
      <c r="J86" s="21"/>
      <c r="K86" s="23">
        <f>SUM(C86:H86)</f>
        <v>0</v>
      </c>
      <c r="L86" s="23">
        <f>COUNT(C86:H86)</f>
        <v>0</v>
      </c>
      <c r="M86" s="23" t="e">
        <f>ROUND(K86/L86,1)</f>
        <v>#DIV/0!</v>
      </c>
    </row>
    <row r="87" spans="1:13" ht="12.75">
      <c r="A87" s="20"/>
      <c r="B87" s="20"/>
      <c r="C87" s="21"/>
      <c r="D87" s="22"/>
      <c r="E87" s="21"/>
      <c r="F87" s="21"/>
      <c r="G87" s="21"/>
      <c r="H87" s="21"/>
      <c r="I87" s="21"/>
      <c r="J87" s="21"/>
      <c r="K87" s="23">
        <f>SUM(C87:H87)</f>
        <v>0</v>
      </c>
      <c r="L87" s="23">
        <f>COUNT(C87:H87)</f>
        <v>0</v>
      </c>
      <c r="M87" s="23" t="e">
        <f>ROUND(K87/L87,1)</f>
        <v>#DIV/0!</v>
      </c>
    </row>
    <row r="88" spans="1:13" ht="12.75">
      <c r="A88" s="20"/>
      <c r="B88" s="20"/>
      <c r="C88" s="21"/>
      <c r="D88" s="21"/>
      <c r="E88" s="21"/>
      <c r="F88" s="22"/>
      <c r="G88" s="21"/>
      <c r="H88" s="22"/>
      <c r="I88" s="22"/>
      <c r="J88" s="22"/>
      <c r="K88" s="23">
        <f>SUM(C88:H88)</f>
        <v>0</v>
      </c>
      <c r="L88" s="23">
        <f>COUNT(C88:H88)</f>
        <v>0</v>
      </c>
      <c r="M88" s="23" t="e">
        <f>ROUND(K88/L88,1)</f>
        <v>#DIV/0!</v>
      </c>
    </row>
    <row r="89" spans="1:13" ht="12.75">
      <c r="A89" s="20"/>
      <c r="B89" s="20"/>
      <c r="C89" s="22"/>
      <c r="D89" s="22"/>
      <c r="E89" s="22"/>
      <c r="F89" s="22"/>
      <c r="G89" s="22"/>
      <c r="H89" s="22"/>
      <c r="I89" s="22"/>
      <c r="J89" s="22"/>
      <c r="K89" s="23">
        <f>SUM(C89:H89)</f>
        <v>0</v>
      </c>
      <c r="L89" s="23">
        <f>COUNT(C89:H89)</f>
        <v>0</v>
      </c>
      <c r="M89" s="23" t="e">
        <f>ROUND(K89/L89,1)</f>
        <v>#DIV/0!</v>
      </c>
    </row>
    <row r="90" spans="1:13" ht="12.75">
      <c r="A90" s="20"/>
      <c r="B90" s="20"/>
      <c r="C90" s="21"/>
      <c r="D90" s="21"/>
      <c r="E90" s="21"/>
      <c r="F90" s="21"/>
      <c r="G90" s="22"/>
      <c r="H90" s="22"/>
      <c r="I90" s="22"/>
      <c r="J90" s="22"/>
      <c r="K90" s="23">
        <f>SUM(C90:H90)</f>
        <v>0</v>
      </c>
      <c r="L90" s="23">
        <f>COUNT(C90:H90)</f>
        <v>0</v>
      </c>
      <c r="M90" s="23" t="e">
        <f>ROUND(K90/L90,1)</f>
        <v>#DIV/0!</v>
      </c>
    </row>
    <row r="91" spans="1:13" ht="12.75">
      <c r="A91" s="20"/>
      <c r="B91" s="20"/>
      <c r="C91" s="21"/>
      <c r="D91" s="21"/>
      <c r="E91" s="22"/>
      <c r="F91" s="21"/>
      <c r="G91" s="22"/>
      <c r="H91" s="21"/>
      <c r="I91" s="21"/>
      <c r="J91" s="21"/>
      <c r="K91" s="23">
        <f>SUM(C91:H91)</f>
        <v>0</v>
      </c>
      <c r="L91" s="23">
        <f>COUNT(C91:H91)</f>
        <v>0</v>
      </c>
      <c r="M91" s="23" t="e">
        <f>ROUND(K91/L91,1)</f>
        <v>#DIV/0!</v>
      </c>
    </row>
    <row r="92" spans="1:13" ht="12.75">
      <c r="A92" s="20"/>
      <c r="B92" s="20"/>
      <c r="C92" s="22"/>
      <c r="D92" s="22"/>
      <c r="E92" s="22"/>
      <c r="F92" s="22"/>
      <c r="G92" s="22"/>
      <c r="H92" s="22"/>
      <c r="I92" s="22"/>
      <c r="J92" s="22"/>
      <c r="K92" s="23">
        <f>SUM(C92:H92)</f>
        <v>0</v>
      </c>
      <c r="L92" s="23">
        <f>COUNT(C92:H92)</f>
        <v>0</v>
      </c>
      <c r="M92" s="23" t="e">
        <f>ROUND(K92/L92,1)</f>
        <v>#DIV/0!</v>
      </c>
    </row>
    <row r="93" spans="1:13" ht="12.75">
      <c r="A93" s="20"/>
      <c r="B93" s="20"/>
      <c r="C93" s="22"/>
      <c r="D93" s="21"/>
      <c r="E93" s="22"/>
      <c r="F93" s="21"/>
      <c r="G93" s="21"/>
      <c r="H93" s="21"/>
      <c r="I93" s="21"/>
      <c r="J93" s="21"/>
      <c r="K93" s="23">
        <f>SUM(C93:H93)</f>
        <v>0</v>
      </c>
      <c r="L93" s="23">
        <f>COUNT(C93:H93)</f>
        <v>0</v>
      </c>
      <c r="M93" s="23" t="e">
        <f>ROUND(K93/L93,1)</f>
        <v>#DIV/0!</v>
      </c>
    </row>
    <row r="94" spans="1:13" ht="12.75">
      <c r="A94" s="20"/>
      <c r="B94" s="20"/>
      <c r="C94" s="21"/>
      <c r="D94" s="21"/>
      <c r="E94" s="22"/>
      <c r="F94" s="21"/>
      <c r="G94" s="21"/>
      <c r="H94" s="22"/>
      <c r="I94" s="22"/>
      <c r="J94" s="22"/>
      <c r="K94" s="23">
        <f>SUM(C94:H94)</f>
        <v>0</v>
      </c>
      <c r="L94" s="23">
        <f>COUNT(C94:H94)</f>
        <v>0</v>
      </c>
      <c r="M94" s="23" t="e">
        <f>ROUND(K94/L94,1)</f>
        <v>#DIV/0!</v>
      </c>
    </row>
    <row r="95" spans="1:13" ht="12.75">
      <c r="A95" s="20"/>
      <c r="B95" s="20"/>
      <c r="C95" s="22"/>
      <c r="D95" s="21"/>
      <c r="E95" s="21"/>
      <c r="F95" s="21"/>
      <c r="G95" s="22"/>
      <c r="H95" s="21"/>
      <c r="I95" s="21"/>
      <c r="J95" s="21"/>
      <c r="K95" s="23">
        <f>SUM(C95:H95)</f>
        <v>0</v>
      </c>
      <c r="L95" s="23">
        <f>COUNT(C95:H95)</f>
        <v>0</v>
      </c>
      <c r="M95" s="23" t="e">
        <f>ROUND(K95/L95,1)</f>
        <v>#DIV/0!</v>
      </c>
    </row>
    <row r="96" spans="1:13" ht="12.75">
      <c r="A96" s="20"/>
      <c r="B96" s="20"/>
      <c r="C96" s="21"/>
      <c r="D96" s="21"/>
      <c r="E96" s="21"/>
      <c r="F96" s="21"/>
      <c r="G96" s="22"/>
      <c r="H96" s="22"/>
      <c r="I96" s="22"/>
      <c r="J96" s="22"/>
      <c r="K96" s="23">
        <f>SUM(C96:H96)</f>
        <v>0</v>
      </c>
      <c r="L96" s="23">
        <f>COUNT(C96:H96)</f>
        <v>0</v>
      </c>
      <c r="M96" s="23" t="e">
        <f>ROUND(K96/L96,1)</f>
        <v>#DIV/0!</v>
      </c>
    </row>
    <row r="97" spans="1:13" ht="12.75">
      <c r="A97" s="20"/>
      <c r="B97" s="20"/>
      <c r="C97" s="22"/>
      <c r="D97" s="22"/>
      <c r="E97" s="22"/>
      <c r="F97" s="22"/>
      <c r="G97" s="22"/>
      <c r="H97" s="22"/>
      <c r="I97" s="22"/>
      <c r="J97" s="22"/>
      <c r="K97" s="23">
        <f>SUM(C97:H97)</f>
        <v>0</v>
      </c>
      <c r="L97" s="23">
        <f>COUNT(C97:H97)</f>
        <v>0</v>
      </c>
      <c r="M97" s="23" t="e">
        <f>ROUND(K97/L97,1)</f>
        <v>#DIV/0!</v>
      </c>
    </row>
    <row r="98" spans="1:13" ht="12.75">
      <c r="A98" s="20"/>
      <c r="B98" s="20"/>
      <c r="C98" s="22"/>
      <c r="D98" s="22"/>
      <c r="E98" s="21"/>
      <c r="F98" s="21"/>
      <c r="G98" s="21"/>
      <c r="H98" s="21"/>
      <c r="I98" s="21"/>
      <c r="J98" s="21"/>
      <c r="K98" s="23">
        <f>SUM(C98:H98)</f>
        <v>0</v>
      </c>
      <c r="L98" s="23">
        <f>COUNT(C98:H98)</f>
        <v>0</v>
      </c>
      <c r="M98" s="23" t="e">
        <f>ROUND(K98/L98,1)</f>
        <v>#DIV/0!</v>
      </c>
    </row>
    <row r="99" spans="1:13" ht="12.75">
      <c r="A99" s="20"/>
      <c r="B99" s="20"/>
      <c r="C99" s="22"/>
      <c r="D99" s="21"/>
      <c r="E99" s="21"/>
      <c r="F99" s="21"/>
      <c r="G99" s="22"/>
      <c r="H99" s="22"/>
      <c r="I99" s="22"/>
      <c r="J99" s="22"/>
      <c r="K99" s="23">
        <f>SUM(C99:H99)</f>
        <v>0</v>
      </c>
      <c r="L99" s="23">
        <f>COUNT(C99:H99)</f>
        <v>0</v>
      </c>
      <c r="M99" s="23" t="e">
        <f>ROUND(K99/L99,1)</f>
        <v>#DIV/0!</v>
      </c>
    </row>
    <row r="100" spans="1:13" ht="12.75">
      <c r="A100" s="20"/>
      <c r="B100" s="20"/>
      <c r="C100" s="21"/>
      <c r="D100" s="22"/>
      <c r="E100" s="21"/>
      <c r="F100" s="21"/>
      <c r="G100" s="22"/>
      <c r="H100" s="21"/>
      <c r="I100" s="21"/>
      <c r="J100" s="21"/>
      <c r="K100" s="23">
        <f>SUM(C100:H100)</f>
        <v>0</v>
      </c>
      <c r="L100" s="23">
        <f>COUNT(C100:H100)</f>
        <v>0</v>
      </c>
      <c r="M100" s="23" t="e">
        <f>ROUND(K100/L100,1)</f>
        <v>#DIV/0!</v>
      </c>
    </row>
    <row r="101" spans="1:13" ht="12.75">
      <c r="A101" s="20"/>
      <c r="B101" s="20"/>
      <c r="C101" s="22"/>
      <c r="D101" s="22"/>
      <c r="E101" s="22"/>
      <c r="F101" s="22"/>
      <c r="G101" s="22"/>
      <c r="H101" s="22"/>
      <c r="I101" s="22"/>
      <c r="J101" s="22"/>
      <c r="K101" s="23">
        <v>0</v>
      </c>
      <c r="L101" s="23">
        <v>0</v>
      </c>
      <c r="M101" s="23">
        <v>0</v>
      </c>
    </row>
    <row r="102" spans="1:13" ht="12.75">
      <c r="A102" s="20"/>
      <c r="B102" s="20"/>
      <c r="C102" s="21"/>
      <c r="D102" s="21"/>
      <c r="E102" s="21"/>
      <c r="F102" s="22"/>
      <c r="G102" s="22"/>
      <c r="H102" s="21"/>
      <c r="I102" s="21"/>
      <c r="J102" s="21"/>
      <c r="K102" s="23">
        <v>0</v>
      </c>
      <c r="L102" s="23">
        <v>0</v>
      </c>
      <c r="M102" s="23">
        <v>0</v>
      </c>
    </row>
    <row r="103" spans="1:13" ht="12.75">
      <c r="A103" s="20"/>
      <c r="B103" s="20"/>
      <c r="C103" s="21"/>
      <c r="D103" s="21"/>
      <c r="E103" s="22"/>
      <c r="F103" s="21"/>
      <c r="G103" s="21"/>
      <c r="H103" s="22"/>
      <c r="I103" s="22"/>
      <c r="J103" s="22"/>
      <c r="K103" s="23">
        <f>SUM(C103:H103)</f>
        <v>0</v>
      </c>
      <c r="L103" s="23">
        <f>COUNT(C103:H103)</f>
        <v>0</v>
      </c>
      <c r="M103" s="23">
        <v>0</v>
      </c>
    </row>
    <row r="104" spans="1:13" ht="12.75">
      <c r="A104" s="20"/>
      <c r="B104" s="20"/>
      <c r="C104" s="22"/>
      <c r="D104" s="22"/>
      <c r="E104" s="22"/>
      <c r="F104" s="22"/>
      <c r="G104" s="22"/>
      <c r="H104" s="22"/>
      <c r="I104" s="22"/>
      <c r="J104" s="22"/>
      <c r="K104" s="23">
        <v>0</v>
      </c>
      <c r="L104" s="23">
        <v>0</v>
      </c>
      <c r="M104" s="23">
        <v>0</v>
      </c>
    </row>
    <row r="105" spans="1:13" ht="12.75">
      <c r="A105" s="20"/>
      <c r="B105" s="20"/>
      <c r="C105" s="21"/>
      <c r="D105" s="21"/>
      <c r="E105" s="22"/>
      <c r="F105" s="21"/>
      <c r="G105" s="21"/>
      <c r="H105" s="22"/>
      <c r="I105" s="22"/>
      <c r="J105" s="22"/>
      <c r="K105" s="23">
        <f>SUM(C105:H105)</f>
        <v>0</v>
      </c>
      <c r="L105" s="23">
        <f>COUNT(C105:H105)</f>
        <v>0</v>
      </c>
      <c r="M105" s="23">
        <v>0</v>
      </c>
    </row>
  </sheetData>
  <autoFilter ref="A1:M105" xr:uid="{00000000-0009-0000-0000-000006000000}">
    <sortState xmlns:xlrd2="http://schemas.microsoft.com/office/spreadsheetml/2017/richdata2" ref="A2:M105">
      <sortCondition descending="1" ref="M1:M105"/>
    </sortState>
  </autoFilter>
  <conditionalFormatting sqref="C1:J998">
    <cfRule type="notContainsBlanks" dxfId="2" priority="1">
      <formula>LEN(TRIM(C1))&gt;0</formula>
    </cfRule>
  </conditionalFormatting>
  <pageMargins left="0" right="0" top="0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C445A-03BC-49DD-A88D-CC93D603ED4F}">
  <sheetPr>
    <outlinePr summaryBelow="0" summaryRight="0"/>
  </sheetPr>
  <dimension ref="A1:AE32"/>
  <sheetViews>
    <sheetView workbookViewId="0">
      <selection activeCell="B1" sqref="B1"/>
    </sheetView>
  </sheetViews>
  <sheetFormatPr baseColWidth="10" defaultColWidth="12.5703125" defaultRowHeight="15.75" customHeight="1"/>
  <cols>
    <col min="1" max="1" width="8" customWidth="1"/>
    <col min="2" max="2" width="14.7109375" customWidth="1"/>
    <col min="3" max="3" width="33.42578125" bestFit="1" customWidth="1"/>
    <col min="4" max="4" width="4.42578125" customWidth="1"/>
    <col min="5" max="6" width="4.5703125" customWidth="1"/>
    <col min="7" max="7" width="10.42578125" customWidth="1"/>
    <col min="8" max="9" width="5.42578125" customWidth="1"/>
    <col min="10" max="10" width="6.42578125" customWidth="1"/>
    <col min="11" max="11" width="12.5703125" customWidth="1"/>
    <col min="12" max="12" width="2.42578125" hidden="1" customWidth="1"/>
    <col min="13" max="13" width="6.85546875" hidden="1" customWidth="1"/>
    <col min="14" max="14" width="5.28515625" hidden="1" customWidth="1"/>
    <col min="15" max="15" width="5.42578125" customWidth="1"/>
    <col min="16" max="16" width="6.5703125" customWidth="1"/>
    <col min="17" max="17" width="11" customWidth="1"/>
    <col min="18" max="18" width="29.5703125" bestFit="1" customWidth="1"/>
    <col min="19" max="19" width="11.42578125" customWidth="1"/>
    <col min="20" max="20" width="4.7109375" customWidth="1"/>
    <col min="21" max="21" width="7.5703125" customWidth="1"/>
    <col min="22" max="22" width="8.28515625" customWidth="1"/>
    <col min="23" max="23" width="9.7109375" customWidth="1"/>
    <col min="24" max="24" width="29.5703125" bestFit="1" customWidth="1"/>
    <col min="25" max="25" width="8.7109375" customWidth="1"/>
    <col min="26" max="26" width="5" customWidth="1"/>
    <col min="27" max="27" width="8.5703125" customWidth="1"/>
    <col min="28" max="28" width="8.85546875" customWidth="1"/>
    <col min="29" max="29" width="10" customWidth="1"/>
    <col min="30" max="30" width="29.5703125" bestFit="1" customWidth="1"/>
  </cols>
  <sheetData>
    <row r="1" spans="1:31" ht="12.75">
      <c r="A1" s="3" t="s">
        <v>186</v>
      </c>
    </row>
    <row r="2" spans="1:31" ht="15">
      <c r="A2" s="5" t="s">
        <v>187</v>
      </c>
      <c r="B2" s="6" t="s">
        <v>188</v>
      </c>
      <c r="C2" s="6" t="s">
        <v>189</v>
      </c>
      <c r="D2" s="7" t="s">
        <v>190</v>
      </c>
      <c r="E2" s="7" t="s">
        <v>191</v>
      </c>
      <c r="F2" s="7" t="s">
        <v>192</v>
      </c>
      <c r="G2" s="8" t="s">
        <v>193</v>
      </c>
      <c r="H2" s="7" t="s">
        <v>194</v>
      </c>
      <c r="I2" s="7" t="s">
        <v>195</v>
      </c>
      <c r="J2" s="7" t="s">
        <v>196</v>
      </c>
      <c r="O2" t="s">
        <v>197</v>
      </c>
    </row>
    <row r="3" spans="1:31" ht="15">
      <c r="A3" s="9" t="str" cm="1">
        <f t="array" ref="A3">_xlfn.IFS(AND(L3=MAX(L$3:L$5),COUNTIF(L$3:L$5,MAX(L$3:L$5))=1),"1A",AND(L3=MAX(L$3:L$5),M3=MAX(M$3:M$5),COUNTIF(M$3:M$5,MAX(M$3:M$5))=1),"1A",AND(L3=MAX(L$3:L$5),M3=MAX(M$3:M$5),N3=MAX(N$3:N$5),COUNTIF(N$3:N$5,MAX(N$3:N$5))=1),"1A",AND(L3=MAX(L$3:L$5),M3=MAX(M$3:M$5),N3=MAX(N$3:N$5)),"Tirage",AND(L3=MIN(L$3:L$5),COUNTIF(L$3:L$5,MIN(L$3:L$5))=1),"3A",AND(L3=MIN(L$3:L$5),M3=MIN(M$3:M$5),COUNTIF(M$3:M$5,MIN(M$3:M$5))=1),"3A",AND(L3=MIN(L$3:L$5),M3=MIN(M$3:M$5),N3=MIN(N$3:N$5),COUNTIF(N$3:N$5,MIN(N$3:N$5))=1),"3A",AND(L3=MIN(L$3:L$5),M3=MIN(M$3:M$5),N3=MIN(N$3:N$5)),"Tirage",TRUE,"2A")</f>
        <v>2A</v>
      </c>
      <c r="B3" s="10" t="s">
        <v>581</v>
      </c>
      <c r="C3" s="11" t="s">
        <v>375</v>
      </c>
      <c r="D3" s="12">
        <f>SUMIF(Résultats!$D$2:$F$151,B3,Résultats!$J$2:$L$151)</f>
        <v>1</v>
      </c>
      <c r="E3" s="12">
        <f>SUMIF(Résultats!$D$2:$F$151,B3,Résultats!$M$2:$O$151)</f>
        <v>0</v>
      </c>
      <c r="F3" s="12">
        <f>SUMIF(Résultats!$D$2:$F$151,B3,Résultats!$N$2:$P$151)</f>
        <v>1</v>
      </c>
      <c r="G3" s="12">
        <f>SUMIF(Résultats!$D$2:$F$151,B3,Résultats!$I$2:$K$151)</f>
        <v>2</v>
      </c>
      <c r="H3" s="12">
        <f>SUMIF(Résultats!$D$2:$F$151,B3,Résultats!$E$2:$G$151)</f>
        <v>540</v>
      </c>
      <c r="I3" s="12">
        <f>SUMIF(Résultats!$D$2:$F$151,B3,Résultats!$Q$2:$S$151)</f>
        <v>830</v>
      </c>
      <c r="J3" s="12">
        <f t="shared" ref="J3:J5" si="0">H3-I3</f>
        <v>-290</v>
      </c>
      <c r="L3">
        <f>_xlfn.PERCENTRANK.INC(G3:G5,G3)</f>
        <v>0.5</v>
      </c>
      <c r="M3">
        <f>_xlfn.PERCENTRANK.INC(J3:J5,J3)</f>
        <v>0</v>
      </c>
      <c r="N3">
        <f>_xlfn.PERCENTRANK.INC(H3:H5,H3)</f>
        <v>0</v>
      </c>
    </row>
    <row r="4" spans="1:31" ht="15">
      <c r="A4" s="9" t="str" cm="1">
        <f t="array" ref="A4">_xlfn.IFS(AND(L4=MAX(L$3:L$5),COUNTIF(L$3:L$5,MAX(L$3:L$5))=1),"1A",AND(L4=MAX(L$3:L$5),M4=MAX(M$3:M$5),COUNTIF(M$3:M$5,MAX(M$3:M$5))=1),"1A",AND(L4=MAX(L$3:L$5),M4=MAX(M$3:M$5),N4=MAX(N$3:N$5),COUNTIF(N$3:N$5,MAX(N$3:N$5))=1),"1A",AND(L4=MAX(L$3:L$5),M4=MAX(M$3:M$5),N4=MAX(N$3:N$5)),"Tirage",AND(L4=MIN(L$3:L$5),COUNTIF(L$3:L$5,MIN(L$3:L$5))=1),"3A",AND(L4=MIN(L$3:L$5),M4=MIN(M$3:M$5),COUNTIF(M$3:M$5,MIN(M$3:M$5))=1),"3A",AND(L4=MIN(L$3:L$5),M4=MIN(M$3:M$5),N4=MIN(N$3:N$5),COUNTIF(N$3:N$5,MIN(N$3:N$5))=1),"3A",AND(L4=MIN(L$3:L$5),M4=MIN(M$3:M$5),N4=MIN(N$3:N$5)),"Tirage",TRUE,"2A")</f>
        <v>1A</v>
      </c>
      <c r="B4" s="10" t="s">
        <v>582</v>
      </c>
      <c r="C4" s="11" t="s">
        <v>583</v>
      </c>
      <c r="D4" s="12">
        <f>SUMIF(Résultats!$D$2:$F$151,B4,Résultats!$J$2:$L$151)</f>
        <v>2</v>
      </c>
      <c r="E4" s="12">
        <f>SUMIF(Résultats!$D$2:$F$151,B4,Résultats!$M$2:$O$151)</f>
        <v>0</v>
      </c>
      <c r="F4" s="12">
        <f>SUMIF(Résultats!$D$2:$F$151,B4,Résultats!$N$2:$P$151)</f>
        <v>0</v>
      </c>
      <c r="G4" s="12">
        <f>SUMIF(Résultats!$D$2:$F$151,B4,Résultats!$I$2:$K$151)</f>
        <v>4</v>
      </c>
      <c r="H4" s="12">
        <f>SUMIF(Résultats!$D$2:$F$151,B4,Résultats!$E$2:$G$151)</f>
        <v>935</v>
      </c>
      <c r="I4" s="12">
        <f>SUMIF(Résultats!$D$2:$F$151,B4,Résultats!$Q$2:$S$151)</f>
        <v>480</v>
      </c>
      <c r="J4" s="12">
        <f t="shared" si="0"/>
        <v>455</v>
      </c>
      <c r="L4">
        <f>_xlfn.PERCENTRANK.INC(G3:G5,G4)</f>
        <v>1</v>
      </c>
      <c r="M4">
        <f>_xlfn.PERCENTRANK.INC(J3:J5,J4)</f>
        <v>1</v>
      </c>
      <c r="N4">
        <f>_xlfn.PERCENTRANK.INC(H3:H5,H4)</f>
        <v>1</v>
      </c>
      <c r="O4" s="43" t="s">
        <v>153</v>
      </c>
      <c r="P4" s="44" t="s">
        <v>187</v>
      </c>
      <c r="Q4" s="44" t="s">
        <v>202</v>
      </c>
      <c r="R4" s="44" t="s">
        <v>189</v>
      </c>
      <c r="S4" s="45" t="s">
        <v>203</v>
      </c>
      <c r="AA4" s="43" t="s">
        <v>153</v>
      </c>
      <c r="AB4" s="44" t="s">
        <v>187</v>
      </c>
      <c r="AC4" s="44" t="s">
        <v>202</v>
      </c>
      <c r="AD4" s="44" t="s">
        <v>189</v>
      </c>
      <c r="AE4" s="45" t="s">
        <v>203</v>
      </c>
    </row>
    <row r="5" spans="1:31" ht="15">
      <c r="A5" s="9" t="str" cm="1">
        <f t="array" ref="A5">_xlfn.IFS(AND(L5=MAX(L$3:L$5),COUNTIF(L$3:L$5,MAX(L$3:L$5))=1),"1A",AND(L5=MAX(L$3:L$5),M5=MAX(M$3:M$5),COUNTIF(M$3:M$5,MAX(M$3:M$5))=1),"1A",AND(L5=MAX(L$3:L$5),M5=MAX(M$3:M$5),N5=MAX(N$3:N$5),COUNTIF(N$3:N$5,MAX(N$3:N$5))=1),"1A",AND(L5=MAX(L$3:L$5),M5=MAX(M$3:M$5),N5=MAX(N$3:N$5)),"Tirage",AND(L5=MIN(L$3:L$5),COUNTIF(L$3:L$5,MIN(L$3:L$5))=1),"3A",AND(L5=MIN(L$3:L$5),M5=MIN(M$3:M$5),COUNTIF(M$3:M$5,MIN(M$3:M$5))=1),"3A",AND(L5=MIN(L$3:L$5),M5=MIN(M$3:M$5),N5=MIN(N$3:N$5),COUNTIF(N$3:N$5,MIN(N$3:N$5))=1),"3A",AND(L5=MIN(L$3:L$5),M5=MIN(M$3:M$5),N5=MIN(N$3:N$5)),"Tirage",TRUE,"2A")</f>
        <v>3A</v>
      </c>
      <c r="B5" s="10" t="s">
        <v>584</v>
      </c>
      <c r="C5" s="11" t="s">
        <v>585</v>
      </c>
      <c r="D5" s="12">
        <f>SUMIF(Résultats!$D$2:$F$151,B5,Résultats!$J$2:$L$151)</f>
        <v>0</v>
      </c>
      <c r="E5" s="12">
        <f>SUMIF(Résultats!$D$2:$F$151,B5,Résultats!$M$2:$O$151)</f>
        <v>0</v>
      </c>
      <c r="F5" s="12">
        <f>SUMIF(Résultats!$D$2:$F$151,B5,Résultats!$N$2:$P$151)</f>
        <v>2</v>
      </c>
      <c r="G5" s="12">
        <f>SUMIF(Résultats!$D$2:$F$151,B5,Résultats!$I$2:$K$151)</f>
        <v>0</v>
      </c>
      <c r="H5" s="12">
        <f>SUMIF(Résultats!$D$2:$F$151,B5,Résultats!$E$2:$G$151)</f>
        <v>595</v>
      </c>
      <c r="I5" s="12">
        <f>SUMIF(Résultats!$D$2:$F$151,B5,Résultats!$Q$2:$S$151)</f>
        <v>760</v>
      </c>
      <c r="J5" s="12">
        <f t="shared" si="0"/>
        <v>-165</v>
      </c>
      <c r="L5">
        <f>_xlfn.PERCENTRANK.INC(G3:G5,G5)</f>
        <v>0</v>
      </c>
      <c r="M5">
        <f>_xlfn.PERCENTRANK.INC(J3:J5,J5)</f>
        <v>0.5</v>
      </c>
      <c r="N5">
        <f>_xlfn.PERCENTRANK.INC(H3:H5,H5)</f>
        <v>0.5</v>
      </c>
      <c r="O5" s="69" t="s">
        <v>206</v>
      </c>
      <c r="P5" s="70" t="s">
        <v>207</v>
      </c>
      <c r="Q5" s="70" t="s">
        <v>586</v>
      </c>
      <c r="R5" s="70" t="str" cm="1">
        <f t="array" ref="R5">_xlfn.IFS(OR(AND(A3=P5,SUM(D3:F3)=2,AND(L3=MAX(L$3:L$5),COUNTIF(L$3:L$5,MAX(L$3:L$5))=1)),AND(A3=P5,SUM(D3:F3)=2,SUM(D4:F4)=2,SUM(D5:F5)=2)),C3,OR(AND(A4=P5,SUM(D4:F4)=2,AND(L4=MAX(L$3:L$5),COUNTIF(L$3:L$5,MAX(L$3:L$5))=1)),AND(A4=P5,SUM(D3:F3)=2,SUM(D4:F4)=2,SUM(D5:F5)=2)),C4,OR(AND(A5=P5,SUM(D5:F5)=2,AND(L5=MAX(L$3:L$5),COUNTIF(L$3:L$5,MAX(L$3:L$5))=1)),AND(A5=P5,SUM(D3:F3)=2,SUM(D4:F4)=2,SUM(D5:F5)=2)),C5,TRUE,"")</f>
        <v>École d'éducation internationale C</v>
      </c>
      <c r="S5" s="71">
        <f>Résultats!E80</f>
        <v>250</v>
      </c>
      <c r="AA5" s="58" t="s">
        <v>209</v>
      </c>
      <c r="AB5" s="59" t="s">
        <v>210</v>
      </c>
      <c r="AC5" s="59" t="s">
        <v>587</v>
      </c>
      <c r="AD5" s="59" t="str" cm="1">
        <f t="array" ref="AD5">_xlfn.IFS(Y9&gt;Y10,X9,Y9&lt;Y10,X10,TRUE,"")</f>
        <v>Collège Sainte-Anne</v>
      </c>
      <c r="AE5" s="60">
        <f>Résultats!E140</f>
        <v>210</v>
      </c>
    </row>
    <row r="6" spans="1:31" ht="12.75">
      <c r="A6" s="3"/>
      <c r="O6" s="69"/>
      <c r="P6" s="70" t="s">
        <v>212</v>
      </c>
      <c r="Q6" s="70" t="s">
        <v>588</v>
      </c>
      <c r="R6" s="70" t="str" cm="1">
        <f t="array" ref="R6">_xlfn.IFS(AND(A9=P6,SUM(D9:F9)=2,SUM(D10:F10)=2,SUM(D11:F11)=2),C9,AND(A10=P6,SUM(D9:F9)=2,SUM(D10:F10)=2,SUM(D11:F11)=2),C10,AND(A11=P6,SUM(D9:F9)=2,SUM(D10:F10)=2,SUM(D11:F11)=2),C11,TRUE,"")</f>
        <v>Collège Sainte-Anne</v>
      </c>
      <c r="S6" s="71">
        <f>Résultats!G80</f>
        <v>365</v>
      </c>
      <c r="AA6" s="58"/>
      <c r="AB6" s="59" t="s">
        <v>214</v>
      </c>
      <c r="AC6" s="59" t="s">
        <v>589</v>
      </c>
      <c r="AD6" s="59" t="str" cm="1">
        <f t="array" ref="AD6">_xlfn.IFS(Y12&gt;Y13,X12,Y12&lt;Y13,X13,TRUE,"")</f>
        <v>Collège Durocher Saint-Lambert A</v>
      </c>
      <c r="AE6" s="60">
        <f>Résultats!G140</f>
        <v>525</v>
      </c>
    </row>
    <row r="7" spans="1:31" ht="12.75">
      <c r="A7" s="3" t="s">
        <v>216</v>
      </c>
      <c r="O7" s="39"/>
      <c r="S7" s="38"/>
      <c r="AA7" s="39"/>
      <c r="AE7" s="38"/>
    </row>
    <row r="8" spans="1:31" ht="15">
      <c r="A8" s="5" t="s">
        <v>187</v>
      </c>
      <c r="B8" s="6" t="s">
        <v>188</v>
      </c>
      <c r="C8" s="6" t="s">
        <v>189</v>
      </c>
      <c r="D8" s="7" t="s">
        <v>190</v>
      </c>
      <c r="E8" s="7" t="s">
        <v>191</v>
      </c>
      <c r="F8" s="7" t="s">
        <v>192</v>
      </c>
      <c r="G8" s="8" t="s">
        <v>193</v>
      </c>
      <c r="H8" s="7" t="s">
        <v>194</v>
      </c>
      <c r="I8" s="7" t="s">
        <v>195</v>
      </c>
      <c r="J8" s="7" t="s">
        <v>196</v>
      </c>
      <c r="O8" s="69" t="s">
        <v>217</v>
      </c>
      <c r="P8" s="70" t="s">
        <v>218</v>
      </c>
      <c r="Q8" s="70" t="s">
        <v>590</v>
      </c>
      <c r="R8" s="70" t="str" cm="1">
        <f t="array" ref="R8">_xlfn.IFS(OR(AND(A15=P8,SUM(D15:F15)=2,AND(L15=MAX(L$15:L$17),COUNTIF(L$15:L$17,MAX(L$15:L$17))=1)),AND(A15=P8,SUM(D15:F15)=2,SUM(D16:F16)=2,SUM(D17:F17)=2)),C15,OR(AND(A16=P8,SUM(D16:F16)=2,AND(L16=MAX(L$15:L$17),COUNTIF(L$15:L$17,MAX(L$15:L$17))=1)),AND(A16=P8,SUM(D15:F15)=2,SUM(D16:F16)=2,SUM(D17:F17)=2)),C16,OR(AND(A17=P8,SUM(D17:F17)=2,AND(L17=MAX(L$15:L$17),COUNTIF(L$15:L$17,MAX(L$15:L$17))=1)),AND(A17=P8,SUM(D15:F15)=2,SUM(D16:F16)=2,SUM(D17:F17)=2)),C17,TRUE,"")</f>
        <v>É.S. Joseph-François-Perrault A</v>
      </c>
      <c r="S8" s="71">
        <f>Résultats!E81</f>
        <v>310</v>
      </c>
      <c r="U8" s="43" t="s">
        <v>153</v>
      </c>
      <c r="V8" s="44" t="s">
        <v>187</v>
      </c>
      <c r="W8" s="44" t="s">
        <v>202</v>
      </c>
      <c r="X8" s="44" t="s">
        <v>189</v>
      </c>
      <c r="Y8" s="45" t="s">
        <v>203</v>
      </c>
      <c r="AA8" s="58" t="s">
        <v>220</v>
      </c>
      <c r="AB8" s="59" t="s">
        <v>221</v>
      </c>
      <c r="AC8" s="59" t="s">
        <v>591</v>
      </c>
      <c r="AD8" s="59" t="str" cm="1">
        <f t="array" ref="AD8">_xlfn.IFS(Y9&gt;Y10,X10,Y9&lt;Y10,X9,TRUE,"")</f>
        <v>É.S. Sophie-Barat</v>
      </c>
      <c r="AE8" s="60">
        <f>Résultats!E141</f>
        <v>335</v>
      </c>
    </row>
    <row r="9" spans="1:31" ht="15">
      <c r="A9" s="9" t="str" cm="1">
        <f t="array" ref="A9">_xlfn.IFS(AND(L9=MAX(L$9:L$11),COUNTIF(L$9:L$11,MAX(L$9:L$11))=1),"1B",AND(L9=MAX(L$9:L$11),M9=MAX(M$9:M$11),COUNTIF(M$9:M$11,MAX(M$9:M$11))=1),"1B",AND(L9=MAX(L$9:L$11),M9=MAX(M$9:M$11),N9=MAX(N$9:N$11),COUNTIF(N$9:N$11,MAX(N$9:N$11))=1),"1B",AND(L9=MAX(L$9:L$11),M9=MAX(M$9:M$11),N9=MAX(N$9:N$11)),"Tirage",AND(L9=MIN(L$9:L$11),COUNTIF(L$9:L$11,MIN(L$9:L$11))=1),"3B",AND(L9=MIN(L$9:L$11),M9=MIN(M$9:M$11),COUNTIF(M$9:M$11,MIN(M$9:M$11))=1),"3B",AND(L9=MIN(L$9:L$11),M9=MIN(M$9:M$11),N9=MIN(N$9:N$11),COUNTIF(N$9:N$11,MIN(N$9:N$11))=1),"3B",AND(L9=MIN(L$9:L$11),M9=MIN(M$9:M$11),N9=MIN(N$9:N$11)),"Tirage",TRUE,"2B")</f>
        <v>1B</v>
      </c>
      <c r="B9" s="10" t="s">
        <v>592</v>
      </c>
      <c r="C9" s="11" t="s">
        <v>286</v>
      </c>
      <c r="D9" s="12">
        <f>SUMIF(Résultats!$D$2:$F$151,B9,Résultats!$J$2:$L$151)</f>
        <v>2</v>
      </c>
      <c r="E9" s="12">
        <f>SUMIF(Résultats!$D$2:$F$151,B9,Résultats!$M$2:$O$151)</f>
        <v>0</v>
      </c>
      <c r="F9" s="12">
        <f>SUMIF(Résultats!$D$2:$F$151,B9,Résultats!$N$2:$P$151)</f>
        <v>0</v>
      </c>
      <c r="G9" s="12">
        <f>SUMIF(Résultats!$D$2:$F$151,B9,Résultats!$I$2:$K$151)</f>
        <v>4</v>
      </c>
      <c r="H9" s="12">
        <f>SUMIF(Résultats!$D$2:$F$151,B9,Résultats!$E$2:$G$151)</f>
        <v>1045</v>
      </c>
      <c r="I9" s="12">
        <f>SUMIF(Résultats!$D$2:$F$151,B9,Résultats!$Q$2:$S$151)</f>
        <v>500</v>
      </c>
      <c r="J9" s="12">
        <f t="shared" ref="J9:J11" si="1">H9-I9</f>
        <v>545</v>
      </c>
      <c r="L9">
        <f>_xlfn.PERCENTRANK.INC(G9:G11,G9)</f>
        <v>1</v>
      </c>
      <c r="M9">
        <f>_xlfn.PERCENTRANK.INC(J9:J11,J9)</f>
        <v>1</v>
      </c>
      <c r="N9">
        <f>_xlfn.PERCENTRANK.INC(H9:H11,H9)</f>
        <v>1</v>
      </c>
      <c r="O9" s="69"/>
      <c r="P9" s="70" t="s">
        <v>225</v>
      </c>
      <c r="Q9" s="70" t="s">
        <v>593</v>
      </c>
      <c r="R9" s="70" t="str" cm="1">
        <f t="array" ref="R9">_xlfn.IFS(AND(A21=P9,SUM(D21:F21)=2,SUM(D22:F22)=2,SUM(D23:F23)=2),C21,AND(A22=P9,SUM(D21:F21)=2,SUM(D22:F22)=2,SUM(D23:F23)=2),C22,AND(A23=P9,SUM(D21:F21)=2,SUM(D22:F22)=2,SUM(D23:F23)=2),C23,TRUE,"")</f>
        <v>É.S. Sophie-Barat</v>
      </c>
      <c r="S9" s="71">
        <f>Résultats!G81</f>
        <v>365</v>
      </c>
      <c r="U9" s="36" t="s">
        <v>227</v>
      </c>
      <c r="V9" s="37" t="s">
        <v>228</v>
      </c>
      <c r="W9" s="37" t="s">
        <v>594</v>
      </c>
      <c r="X9" s="37" t="str" cm="1">
        <f t="array" ref="X9">_xlfn.IFS(S5&gt;S6,R5,S5&lt;S6,R6,TRUE,"")</f>
        <v>Collège Sainte-Anne</v>
      </c>
      <c r="Y9" s="46">
        <f>Résultats!E110</f>
        <v>370</v>
      </c>
      <c r="AA9" s="61"/>
      <c r="AB9" s="62" t="s">
        <v>230</v>
      </c>
      <c r="AC9" s="62" t="s">
        <v>595</v>
      </c>
      <c r="AD9" s="62" t="str" cm="1">
        <f t="array" ref="AD9">_xlfn.IFS(Y12&gt;Y13,X13,Y12&lt;Y13,X12,TRUE,"")</f>
        <v>Académie Saint-Louis</v>
      </c>
      <c r="AE9" s="63">
        <f>Résultats!G141</f>
        <v>370</v>
      </c>
    </row>
    <row r="10" spans="1:31" ht="15">
      <c r="A10" s="9" t="str" cm="1">
        <f t="array" ref="A10">_xlfn.IFS(AND(L10=MAX(L$9:L$11),COUNTIF(L$9:L$11,MAX(L$9:L$11))=1),"1B",AND(L10=MAX(L$9:L$11),M10=MAX(M$9:M$11),COUNTIF(M$9:M$11,MAX(M$9:M$11))=1),"1B",AND(L10=MAX(L$9:L$11),M10=MAX(M$9:M$11),N10=MAX(N$9:N$11),COUNTIF(N$9:N$11,MAX(N$9:N$11))=1),"1B",AND(L10=MAX(L$9:L$11),M10=MAX(M$9:M$11),N10=MAX(N$9:N$11)),"Tirage",AND(L10=MIN(L$9:L$11),COUNTIF(L$9:L$11,MIN(L$9:L$11))=1),"3B",AND(L10=MIN(L$9:L$11),M10=MIN(M$9:M$11),COUNTIF(M$9:M$11,MIN(M$9:M$11))=1),"3B",AND(L10=MIN(L$9:L$11),M10=MIN(M$9:M$11),N10=MIN(N$9:N$11),COUNTIF(N$9:N$11,MIN(N$9:N$11))=1),"3B",AND(L10=MIN(L$9:L$11),M10=MIN(M$9:M$11),N10=MIN(N$9:N$11)),"Tirage",TRUE,"2B")</f>
        <v>2B</v>
      </c>
      <c r="B10" s="10" t="s">
        <v>596</v>
      </c>
      <c r="C10" s="11" t="s">
        <v>597</v>
      </c>
      <c r="D10" s="12">
        <f>SUMIF(Résultats!$D$2:$F$151,B10,Résultats!$J$2:$L$151)</f>
        <v>1</v>
      </c>
      <c r="E10" s="12">
        <f>SUMIF(Résultats!$D$2:$F$151,B10,Résultats!$M$2:$O$151)</f>
        <v>0</v>
      </c>
      <c r="F10" s="12">
        <f>SUMIF(Résultats!$D$2:$F$151,B10,Résultats!$N$2:$P$151)</f>
        <v>1</v>
      </c>
      <c r="G10" s="12">
        <f>SUMIF(Résultats!$D$2:$F$151,B10,Résultats!$I$2:$K$151)</f>
        <v>2</v>
      </c>
      <c r="H10" s="12">
        <f>SUMIF(Résultats!$D$2:$F$151,B10,Résultats!$E$2:$G$151)</f>
        <v>635</v>
      </c>
      <c r="I10" s="12">
        <f>SUMIF(Résultats!$D$2:$F$151,B10,Résultats!$Q$2:$S$151)</f>
        <v>820</v>
      </c>
      <c r="J10" s="12">
        <f t="shared" si="1"/>
        <v>-185</v>
      </c>
      <c r="K10" s="3"/>
      <c r="L10">
        <f>_xlfn.PERCENTRANK.INC(G9:G11,G10)</f>
        <v>0.5</v>
      </c>
      <c r="M10">
        <f>_xlfn.PERCENTRANK.INC(J9:J11,J10)</f>
        <v>0.5</v>
      </c>
      <c r="N10">
        <f>_xlfn.PERCENTRANK.INC(H9:H11,H10)</f>
        <v>0.5</v>
      </c>
      <c r="O10" s="39"/>
      <c r="S10" s="38"/>
      <c r="U10" s="36"/>
      <c r="V10" s="37" t="s">
        <v>234</v>
      </c>
      <c r="W10" s="37" t="s">
        <v>598</v>
      </c>
      <c r="X10" s="37" t="str" cm="1">
        <f t="array" ref="X10">_xlfn.IFS(S8&gt;S9,R8,S8&lt;S9,R9,TRUE,"")</f>
        <v>É.S. Sophie-Barat</v>
      </c>
      <c r="Y10" s="46">
        <f>Résultats!G110</f>
        <v>285</v>
      </c>
      <c r="AA10" s="39"/>
      <c r="AE10" s="38"/>
    </row>
    <row r="11" spans="1:31" ht="15">
      <c r="A11" s="9" t="str" cm="1">
        <f t="array" ref="A11">_xlfn.IFS(AND(L11=MAX(L$9:L$11),COUNTIF(L$9:L$11,MAX(L$9:L$11))=1),"1B",AND(L11=MAX(L$9:L$11),M11=MAX(M$9:M$11),COUNTIF(M$9:M$11,MAX(M$9:M$11))=1),"1B",AND(L11=MAX(L$9:L$11),M11=MAX(M$9:M$11),N11=MAX(N$9:N$11),COUNTIF(N$9:N$11,MAX(N$9:N$11))=1),"1B",AND(L11=MAX(L$9:L$11),M11=MAX(M$9:M$11),N11=MAX(N$9:N$11)),"Tirage",AND(L11=MIN(L$9:L$11),COUNTIF(L$9:L$11,MIN(L$9:L$11))=1),"3B",AND(L11=MIN(L$9:L$11),M11=MIN(M$9:M$11),COUNTIF(M$9:M$11,MIN(M$9:M$11))=1),"3B",AND(L11=MIN(L$9:L$11),M11=MIN(M$9:M$11),N11=MIN(N$9:N$11),COUNTIF(N$9:N$11,MIN(N$9:N$11))=1),"3B",AND(L11=MIN(L$9:L$11),M11=MIN(M$9:M$11),N11=MIN(N$9:N$11)),"Tirage",TRUE,"2B")</f>
        <v>3B</v>
      </c>
      <c r="B11" s="10" t="s">
        <v>599</v>
      </c>
      <c r="C11" s="11" t="s">
        <v>400</v>
      </c>
      <c r="D11" s="12">
        <f>SUMIF(Résultats!$D$2:$F$151,B11,Résultats!$J$2:$L$151)</f>
        <v>0</v>
      </c>
      <c r="E11" s="12">
        <f>SUMIF(Résultats!$D$2:$F$151,B11,Résultats!$M$2:$O$151)</f>
        <v>0</v>
      </c>
      <c r="F11" s="12">
        <f>SUMIF(Résultats!$D$2:$F$151,B11,Résultats!$N$2:$P$151)</f>
        <v>2</v>
      </c>
      <c r="G11" s="12">
        <f>SUMIF(Résultats!$D$2:$F$151,B11,Résultats!$I$2:$K$151)</f>
        <v>0</v>
      </c>
      <c r="H11" s="12">
        <f>SUMIF(Résultats!$D$2:$F$151,B11,Résultats!$E$2:$G$151)</f>
        <v>455</v>
      </c>
      <c r="I11" s="12">
        <f>SUMIF(Résultats!$D$2:$F$151,B11,Résultats!$Q$2:$S$151)</f>
        <v>815</v>
      </c>
      <c r="J11" s="12">
        <f t="shared" si="1"/>
        <v>-360</v>
      </c>
      <c r="L11">
        <f>_xlfn.PERCENTRANK.INC(G9:G11,G11)</f>
        <v>0</v>
      </c>
      <c r="M11">
        <f>_xlfn.PERCENTRANK.INC(J9:J11,J11)</f>
        <v>0</v>
      </c>
      <c r="N11">
        <f>_xlfn.PERCENTRANK.INC(H9:H11,H11)</f>
        <v>0</v>
      </c>
      <c r="O11" s="69" t="s">
        <v>238</v>
      </c>
      <c r="P11" s="70" t="s">
        <v>239</v>
      </c>
      <c r="Q11" s="70" t="s">
        <v>600</v>
      </c>
      <c r="R11" s="70" t="str" cm="1">
        <f t="array" ref="R11">_xlfn.IFS(OR(AND(A9=P11,SUM(D9:F9)=2,AND(L9=MAX(L$9:L$11),COUNTIF(L$9:L$11,MAX(L$9:L$11))=1)),AND(A9=P11,SUM(D9:F9)=2,SUM(D10:F10)=2,SUM(D11:F11)=2)),C9,OR(AND(A10=P11,SUM(D10:F10)=2,AND(L10=MAX(L$9:L$11),COUNTIF(L$9:L$11,MAX(L$9:L$11))=1)),AND(A10=P11,SUM(D9:F9)=2,SUM(D10:F10)=2,SUM(D11:F11)=2)),C10,OR(AND(A11=P11,SUM(D11:F11)=2,AND(L11=MAX(L$9:L$11),COUNTIF(L$9:L$11,MAX(L$9:L$11))=1)),AND(A11=P11,SUM(D9:F9)=2,SUM(D10:F10)=2,SUM(D11:F11)=2)),C11,TRUE,"")</f>
        <v>Collège Durocher Saint-Lambert A</v>
      </c>
      <c r="S11" s="71">
        <f>Résultats!E82</f>
        <v>460</v>
      </c>
      <c r="U11" s="39"/>
      <c r="Y11" s="38"/>
      <c r="AA11" s="61" t="s">
        <v>241</v>
      </c>
      <c r="AB11" s="62" t="s">
        <v>242</v>
      </c>
      <c r="AC11" s="62" t="s">
        <v>601</v>
      </c>
      <c r="AD11" s="62" t="str" cm="1">
        <f t="array" ref="AD11">_xlfn.IFS(Y15&gt;Y16,X15,Y15&lt;Y16,X16,TRUE,"")</f>
        <v>École d'éducation internationale C</v>
      </c>
      <c r="AE11" s="63">
        <f>Résultats!E142</f>
        <v>330</v>
      </c>
    </row>
    <row r="12" spans="1:31" ht="12.75">
      <c r="A12" s="3"/>
      <c r="O12" s="72"/>
      <c r="P12" s="87" t="s">
        <v>244</v>
      </c>
      <c r="Q12" s="70" t="s">
        <v>602</v>
      </c>
      <c r="R12" s="70" t="str" cm="1">
        <f t="array" ref="R12">_xlfn.IFS(AND(A3=P12,SUM(D3:F3)=2,SUM(D4:F4)=2,SUM(D5:F5)=2),C3,AND(A4=P12,SUM(D3:F3)=2,SUM(D4:F4)=2,SUM(D5:F5)=2),C4,AND(A5=P12,SUM(D3:F3)=2,SUM(D4:F4)=2,SUM(D5:F5)=2),C5,TRUE,"")</f>
        <v>Collège Regina Assumpta B</v>
      </c>
      <c r="S12" s="71">
        <f>Résultats!G82</f>
        <v>295</v>
      </c>
      <c r="U12" s="36" t="s">
        <v>246</v>
      </c>
      <c r="V12" s="40" t="s">
        <v>247</v>
      </c>
      <c r="W12" s="40" t="s">
        <v>603</v>
      </c>
      <c r="X12" s="37" t="str" cm="1">
        <f t="array" ref="X12">_xlfn.IFS(S11&gt;S12,R11,S11&lt;S12,R12,TRUE,"")</f>
        <v>Collège Durocher Saint-Lambert A</v>
      </c>
      <c r="Y12" s="76">
        <f>Résultats!E111</f>
        <v>390</v>
      </c>
      <c r="Z12" s="3"/>
      <c r="AA12" s="58"/>
      <c r="AB12" s="59" t="s">
        <v>249</v>
      </c>
      <c r="AC12" s="59" t="s">
        <v>604</v>
      </c>
      <c r="AD12" s="59" t="str" cm="1">
        <f t="array" ref="AD12">_xlfn.IFS(Y18&gt;Y19,X18,Y18&lt;Y19,X19,TRUE,"")</f>
        <v>É.S. Samuel-de-Champlain</v>
      </c>
      <c r="AE12" s="60">
        <f>Résultats!G142</f>
        <v>390</v>
      </c>
    </row>
    <row r="13" spans="1:31" ht="12.75">
      <c r="A13" s="3" t="s">
        <v>251</v>
      </c>
      <c r="O13" s="39"/>
      <c r="S13" s="38"/>
      <c r="U13" s="36"/>
      <c r="V13" s="37" t="s">
        <v>252</v>
      </c>
      <c r="W13" s="37" t="s">
        <v>605</v>
      </c>
      <c r="X13" s="37" t="str" cm="1">
        <f t="array" ref="X13">_xlfn.IFS(S14&gt;S15,R14,S14&lt;S15,R15,TRUE,"")</f>
        <v>Académie Saint-Louis</v>
      </c>
      <c r="Y13" s="46">
        <f>Résultats!G111</f>
        <v>225</v>
      </c>
      <c r="AA13" s="39"/>
      <c r="AE13" s="38"/>
    </row>
    <row r="14" spans="1:31" ht="15">
      <c r="A14" s="5" t="s">
        <v>187</v>
      </c>
      <c r="B14" s="6" t="s">
        <v>188</v>
      </c>
      <c r="C14" s="6" t="s">
        <v>189</v>
      </c>
      <c r="D14" s="7" t="s">
        <v>190</v>
      </c>
      <c r="E14" s="7" t="s">
        <v>191</v>
      </c>
      <c r="F14" s="7" t="s">
        <v>192</v>
      </c>
      <c r="G14" s="8" t="s">
        <v>193</v>
      </c>
      <c r="H14" s="7" t="s">
        <v>194</v>
      </c>
      <c r="I14" s="7" t="s">
        <v>195</v>
      </c>
      <c r="J14" s="7" t="s">
        <v>196</v>
      </c>
      <c r="O14" s="69" t="s">
        <v>254</v>
      </c>
      <c r="P14" s="70" t="s">
        <v>255</v>
      </c>
      <c r="Q14" s="70" t="s">
        <v>606</v>
      </c>
      <c r="R14" s="70" t="str" cm="1">
        <f t="array" ref="R14">_xlfn.IFS(OR(AND(A21=P14,SUM(D21:F21)=2,AND(L21=MAX(L$21:L$23),COUNTIF(L$21:L$23,MAX(L$21:L$23))=1)),AND(A21=P14,SUM(D21:F21)=2,SUM(D22:F22)=2,SUM(D23:F23)=2)),C21,OR(AND(A22=P14,SUM(D22:F22)=2,AND(L22=MAX(L$21:L$23),COUNTIF(L$21:L$23,MAX(L$21:L$23))=1)),AND(A22=P14,SUM(D21:F21)=2,SUM(D22:F22)=2,SUM(D23:F23)=2)),C22,OR(AND(A23=P14,SUM(D23:F23)=2,AND(L23=MAX(L$21:L$23),COUNTIF(L$21:L$23,MAX(L$21:L$23))=1)),AND(A23=P14,SUM(D21:F21)=2,SUM(D22:F22)=2,SUM(D23:F23)=2)),C23,TRUE,"")</f>
        <v>É.S. Samuel-de-Champlain</v>
      </c>
      <c r="S14" s="71">
        <f>Résultats!E83</f>
        <v>310</v>
      </c>
      <c r="U14" s="39"/>
      <c r="Y14" s="38"/>
      <c r="Z14" s="3"/>
      <c r="AA14" s="58" t="s">
        <v>257</v>
      </c>
      <c r="AB14" s="59" t="s">
        <v>258</v>
      </c>
      <c r="AC14" s="59" t="s">
        <v>607</v>
      </c>
      <c r="AD14" s="59" t="str" cm="1">
        <f t="array" ref="AD14">_xlfn.IFS(Y15&gt;Y16,X16,Y15&lt;Y16,X15,TRUE,"")</f>
        <v>É.S. Joseph-François-Perrault A</v>
      </c>
      <c r="AE14" s="60">
        <f>Résultats!E143</f>
        <v>325</v>
      </c>
    </row>
    <row r="15" spans="1:31" ht="15">
      <c r="A15" s="9" t="str" cm="1">
        <f t="array" ref="A15">_xlfn.IFS(AND(L15=MAX(L$15:L$17),COUNTIF(L$15:L$17,MAX(L$15:L$17))=1),"1C",AND(L15=MAX(L$15:L$17),M15=MAX(M$15:M$17),COUNTIF(M$15:M$17,MAX(M$15:M$17))=1),"1C",AND(L15=MAX(L$15:L$17),M17=MAX(M$15:M$17),N15=MAX(N$15:N$17),COUNTIF(N$15:N$17,MAX(N$15:N$17))=1),"1C",AND(L15=MAX(L$15:L$17),M15=MAX(M$15:M$17),N15=MAX(N$15:N$17)),"Tirage",AND(L15=MIN(L$15:L$17),COUNTIF(L$15:L$17,MIN(L$15:L$17))=1),"3C",AND(L15=MIN(L$15:L$17),M15=MIN(M$15:M$17),COUNTIF(M$15:M$17,MIN(M$15:M$17))=1),"3C",AND(L15=MIN(L$15:L$17),M15=MIN(M$15:M$17),N15=MIN(N$15:N$17),COUNTIF(N$15:N$17,MIN(N$15:N$17))=1),"3C",AND(L15=MIN(L$15:L$17),M117=MIN(M$15:M$17),N15=MIN(N$15:N$17)),"Tirage",TRUE,"2C")</f>
        <v>2C</v>
      </c>
      <c r="B15" s="10" t="s">
        <v>608</v>
      </c>
      <c r="C15" s="11" t="s">
        <v>484</v>
      </c>
      <c r="D15" s="12">
        <f>SUMIF(Résultats!$D$2:$F$151,B15,Résultats!$J$2:$L$151)</f>
        <v>1</v>
      </c>
      <c r="E15" s="12">
        <f>SUMIF(Résultats!$D$2:$F$151,B15,Résultats!$M$2:$O$151)</f>
        <v>0</v>
      </c>
      <c r="F15" s="12">
        <f>SUMIF(Résultats!$D$2:$F$151,B15,Résultats!$N$2:$P$151)</f>
        <v>1</v>
      </c>
      <c r="G15" s="12">
        <f>SUMIF(Résultats!$D$2:$F$151,B15,Résultats!$I$2:$K$151)</f>
        <v>2</v>
      </c>
      <c r="H15" s="12">
        <f>SUMIF(Résultats!$D$2:$F$151,B15,Résultats!$E$2:$G$151)</f>
        <v>705</v>
      </c>
      <c r="I15" s="12">
        <f>SUMIF(Résultats!$D$2:$F$151,B15,Résultats!$Q$2:$S$151)</f>
        <v>640</v>
      </c>
      <c r="J15" s="12">
        <f t="shared" ref="J15:J17" si="2">H15-I15</f>
        <v>65</v>
      </c>
      <c r="L15">
        <f>_xlfn.PERCENTRANK.INC(G15:G17,G15)</f>
        <v>0.5</v>
      </c>
      <c r="M15">
        <f>_xlfn.PERCENTRANK.INC(J15:J17,J15)</f>
        <v>0.5</v>
      </c>
      <c r="N15">
        <f>_xlfn.PERCENTRANK.INC(H15:H17,H15)</f>
        <v>0.5</v>
      </c>
      <c r="O15" s="73"/>
      <c r="P15" s="74" t="s">
        <v>262</v>
      </c>
      <c r="Q15" s="74" t="s">
        <v>609</v>
      </c>
      <c r="R15" s="74" t="str" cm="1">
        <f t="array" ref="R15">_xlfn.IFS(AND(A15=P15,SUM(D15:F15)=2,SUM(D16:F16)=2,SUM(D17:F17)=2),C15,AND(A16=P15,SUM(D15:F15)=2,SUM(D16:F16)=2,SUM(D17:F17)=2),C16,AND(A17=P15,SUM(D15:F15)=2,SUM(D16:F16)=2,SUM(D17:F17)=2),C17,TRUE,"")</f>
        <v>Académie Saint-Louis</v>
      </c>
      <c r="S15" s="75">
        <f>Résultats!G83</f>
        <v>455</v>
      </c>
      <c r="U15" s="36" t="s">
        <v>264</v>
      </c>
      <c r="V15" s="37" t="s">
        <v>265</v>
      </c>
      <c r="W15" s="37" t="s">
        <v>610</v>
      </c>
      <c r="X15" s="37" t="str" cm="1">
        <f t="array" ref="X15">_xlfn.IFS(S5&gt;S6,R6,S5&lt;S6,R5,TRUE,"")</f>
        <v>École d'éducation internationale C</v>
      </c>
      <c r="Y15" s="46">
        <f>Résultats!E112</f>
        <v>470</v>
      </c>
      <c r="Z15" s="3"/>
      <c r="AA15" s="64"/>
      <c r="AB15" s="65" t="s">
        <v>267</v>
      </c>
      <c r="AC15" s="65" t="s">
        <v>611</v>
      </c>
      <c r="AD15" s="65" t="str" cm="1">
        <f t="array" ref="AD15">_xlfn.IFS(Y18&gt;Y19,X19,Y18&lt;Y19,X18,TRUE,"")</f>
        <v>Collège Regina Assumpta B</v>
      </c>
      <c r="AE15" s="66">
        <f>Résultats!G143</f>
        <v>260</v>
      </c>
    </row>
    <row r="16" spans="1:31" ht="15">
      <c r="A16" s="9" t="str" cm="1">
        <f t="array" ref="A16">_xlfn.IFS(AND(L16=MAX(L$15:L$17),COUNTIF(L$15:L$17,MAX(L$15:L$17))=1),"1C",AND(L16=MAX(L$15:L$17),M16=MAX(M$15:M$17),COUNTIF(M$15:M$17,MAX(M$15:M$17))=1),"1C",AND(L16=MAX(L$15:L$17),M18=MAX(M$15:M$17),N16=MAX(N$15:N$17),COUNTIF(N$15:N$17,MAX(N$15:N$17))=1),"1C",AND(L16=MAX(L$15:L$17),M16=MAX(M$15:M$17),N16=MAX(N$15:N$17)),"Tirage",AND(L16=MIN(L$15:L$17),COUNTIF(L$15:L$17,MIN(L$15:L$17))=1),"3C",AND(L16=MIN(L$15:L$17),M16=MIN(M$15:M$17),COUNTIF(M$15:M$17,MIN(M$15:M$17))=1),"3C",AND(L16=MIN(L$15:L$17),M16=MIN(M$15:M$17),N16=MIN(N$15:N$17),COUNTIF(N$15:N$17,MIN(N$15:N$17))=1),"3C",AND(L16=MIN(L$15:L$17),M118=MIN(M$15:M$17),N16=MIN(N$15:N$17)),"Tirage",TRUE,"2C")</f>
        <v>3C</v>
      </c>
      <c r="B16" s="10" t="s">
        <v>612</v>
      </c>
      <c r="C16" s="11" t="s">
        <v>613</v>
      </c>
      <c r="D16" s="12">
        <f>SUMIF(Résultats!$D$2:$F$151,B16,Résultats!$J$2:$L$151)</f>
        <v>0</v>
      </c>
      <c r="E16" s="12">
        <f>SUMIF(Résultats!$D$2:$F$151,B16,Résultats!$M$2:$O$151)</f>
        <v>0</v>
      </c>
      <c r="F16" s="12">
        <f>SUMIF(Résultats!$D$2:$F$151,B16,Résultats!$N$2:$P$151)</f>
        <v>2</v>
      </c>
      <c r="G16" s="12">
        <f>SUMIF(Résultats!$D$2:$F$151,B16,Résultats!$I$2:$K$151)</f>
        <v>0</v>
      </c>
      <c r="H16" s="12">
        <f>SUMIF(Résultats!$D$2:$F$151,B16,Résultats!$E$2:$G$151)</f>
        <v>480</v>
      </c>
      <c r="I16" s="12">
        <f>SUMIF(Résultats!$D$2:$F$151,B16,Résultats!$Q$2:$S$151)</f>
        <v>765</v>
      </c>
      <c r="J16" s="12">
        <f t="shared" si="2"/>
        <v>-285</v>
      </c>
      <c r="L16">
        <f>_xlfn.PERCENTRANK.INC(G15:G17,G16)</f>
        <v>0</v>
      </c>
      <c r="M16">
        <f>_xlfn.PERCENTRANK.INC(J15:J17,J16)</f>
        <v>0</v>
      </c>
      <c r="N16">
        <f>_xlfn.PERCENTRANK.INC(H15:H17,H16)</f>
        <v>0</v>
      </c>
      <c r="U16" s="36"/>
      <c r="V16" s="37" t="s">
        <v>271</v>
      </c>
      <c r="W16" s="37" t="s">
        <v>614</v>
      </c>
      <c r="X16" s="37" t="str" cm="1">
        <f t="array" ref="X16">_xlfn.IFS(S8&gt;S9,R9,S8&lt;S9,R8,TRUE,"")</f>
        <v>É.S. Joseph-François-Perrault A</v>
      </c>
      <c r="Y16" s="46">
        <f>Résultats!G112</f>
        <v>190</v>
      </c>
      <c r="Z16" s="3"/>
    </row>
    <row r="17" spans="1:26" ht="15">
      <c r="A17" s="9" t="str" cm="1">
        <f t="array" ref="A17">_xlfn.IFS(AND(L17=MAX(L$15:L$17),COUNTIF(L$15:L$17,MAX(L$15:L$17))=1),"1C",AND(L17=MAX(L$15:L$17),M17=MAX(M$15:M$17),COUNTIF(M$15:M$17,MAX(M$15:M$17))=1),"1C",AND(L17=MAX(L$15:L$17),M19=MAX(M$15:M$17),N17=MAX(N$15:N$17),COUNTIF(N$15:N$17,MAX(N$15:N$17))=1),"1C",AND(L17=MAX(L$15:L$17),M17=MAX(M$15:M$17),N17=MAX(N$15:N$17)),"Tirage",AND(L17=MIN(L$15:L$17),COUNTIF(L$15:L$17,MIN(L$15:L$17))=1),"3C",AND(L17=MIN(L$15:L$17),M17=MIN(M$15:M$17),COUNTIF(M$15:M$17,MIN(M$15:M$17))=1),"3C",AND(L17=MIN(L$15:L$17),M17=MIN(M$15:M$17),N17=MIN(N$15:N$17),COUNTIF(N$15:N$17,MIN(N$15:N$17))=1),"3C",AND(L17=MIN(L$15:L$17),M119=MIN(M$15:M$17),N17=MIN(N$15:N$17)),"Tirage",TRUE,"2C")</f>
        <v>1C</v>
      </c>
      <c r="B17" s="10" t="s">
        <v>615</v>
      </c>
      <c r="C17" s="11" t="s">
        <v>616</v>
      </c>
      <c r="D17" s="12">
        <f>SUMIF(Résultats!$D$2:$F$151,B17,Résultats!$J$2:$L$151)</f>
        <v>2</v>
      </c>
      <c r="E17" s="12">
        <f>SUMIF(Résultats!$D$2:$F$151,B17,Résultats!$M$2:$O$151)</f>
        <v>0</v>
      </c>
      <c r="F17" s="12">
        <f>SUMIF(Résultats!$D$2:$F$151,B17,Résultats!$N$2:$P$151)</f>
        <v>0</v>
      </c>
      <c r="G17" s="12">
        <f>SUMIF(Résultats!$D$2:$F$151,B17,Résultats!$I$2:$K$151)</f>
        <v>4</v>
      </c>
      <c r="H17" s="12">
        <f>SUMIF(Résultats!$D$2:$F$151,B17,Résultats!$E$2:$G$151)</f>
        <v>780</v>
      </c>
      <c r="I17" s="12">
        <f>SUMIF(Résultats!$D$2:$F$151,B17,Résultats!$Q$2:$S$151)</f>
        <v>560</v>
      </c>
      <c r="J17" s="12">
        <f t="shared" si="2"/>
        <v>220</v>
      </c>
      <c r="L17">
        <f>_xlfn.PERCENTRANK.INC(G15:G17,G17)</f>
        <v>1</v>
      </c>
      <c r="M17">
        <f>_xlfn.PERCENTRANK.INC(J15:J17,J17)</f>
        <v>1</v>
      </c>
      <c r="N17">
        <f>_xlfn.PERCENTRANK.INC(H15:H17,H17)</f>
        <v>1</v>
      </c>
      <c r="U17" s="53"/>
      <c r="V17" s="3"/>
      <c r="W17" s="3"/>
      <c r="X17" s="3"/>
      <c r="Y17" s="54"/>
      <c r="Z17" s="3"/>
    </row>
    <row r="18" spans="1:26" ht="12.75">
      <c r="A18" s="3"/>
      <c r="U18" s="36" t="s">
        <v>275</v>
      </c>
      <c r="V18" s="37" t="s">
        <v>276</v>
      </c>
      <c r="W18" s="37" t="s">
        <v>617</v>
      </c>
      <c r="X18" s="37" t="str" cm="1">
        <f t="array" ref="X18">_xlfn.IFS(S11&gt;S12,R12,S11&lt;S12,R11,TRUE,"")</f>
        <v>Collège Regina Assumpta B</v>
      </c>
      <c r="Y18" s="46">
        <f>Résultats!E113</f>
        <v>230</v>
      </c>
    </row>
    <row r="19" spans="1:26" ht="12.75">
      <c r="A19" s="3" t="s">
        <v>278</v>
      </c>
      <c r="U19" s="41"/>
      <c r="V19" s="42" t="s">
        <v>279</v>
      </c>
      <c r="W19" s="42" t="s">
        <v>618</v>
      </c>
      <c r="X19" s="42" t="str" cm="1">
        <f t="array" ref="X19">_xlfn.IFS(S14&gt;S15,R15,S14&lt;S15,R14,TRUE,"")</f>
        <v>É.S. Samuel-de-Champlain</v>
      </c>
      <c r="Y19" s="47">
        <f>Résultats!G113</f>
        <v>420</v>
      </c>
    </row>
    <row r="20" spans="1:26" ht="15">
      <c r="A20" s="5" t="s">
        <v>187</v>
      </c>
      <c r="B20" s="6" t="s">
        <v>188</v>
      </c>
      <c r="C20" s="6" t="s">
        <v>189</v>
      </c>
      <c r="D20" s="7" t="s">
        <v>190</v>
      </c>
      <c r="E20" s="7" t="s">
        <v>191</v>
      </c>
      <c r="F20" s="7" t="s">
        <v>192</v>
      </c>
      <c r="G20" s="8" t="s">
        <v>193</v>
      </c>
      <c r="H20" s="7" t="s">
        <v>194</v>
      </c>
      <c r="I20" s="7" t="s">
        <v>195</v>
      </c>
      <c r="J20" s="7" t="s">
        <v>196</v>
      </c>
    </row>
    <row r="21" spans="1:26" ht="15">
      <c r="A21" s="9" t="str" cm="1">
        <f t="array" ref="A21">_xlfn.IFS(AND(L21=MAX(L$21:L$23),COUNTIF(L$21:L$23,MAX(L$21:L$23))=1),"1D",AND(L21=MAX(L$21:L$23),M21=MAX(M$21:M$23),COUNTIF(M$21:M$23,MAX(M$21:M$23))=1),"1D",AND(L21=MAX(L$21:L$23),M21=MAX(M$21:M$23),N21=MAX(N$21:N$23),COUNTIF(N$21:N$23,MAX(N$21:N$23))=1),"1D",AND(L21=MAX(L$21:L$23),M21=MAX(M$21:M$23),N21=MAX(N$21:N$23)),"Tirage",AND(L21=MIN(L$21:L$23),COUNTIF(L$21:L$23,MIN(L$21:L$23))=1),"3D",AND(L21=MIN(L$21:L$23),M21=MIN(M$21:M$23),COUNTIF(M$21:M$23,MIN(M$21:M$23))=1),"3D",AND(L21=MIN(L$21:L$23),M21=MIN(M$21:M$23),N21=MIN(N$21:N$23),COUNTIF(N$21:N$23,MIN(N$21:N$23))=1),"3D",AND(L21=MIN(L$21:L$23),M21=MIN(M$21:M$23),N21=MIN(N$21:N$23)),"Tirage",TRUE,"2D")</f>
        <v>2D</v>
      </c>
      <c r="B21" s="10" t="s">
        <v>619</v>
      </c>
      <c r="C21" s="11" t="s">
        <v>469</v>
      </c>
      <c r="D21" s="12">
        <f>SUMIF(Résultats!$D$2:$F$151,B21,Résultats!$J$2:$L$151)</f>
        <v>1</v>
      </c>
      <c r="E21" s="12">
        <f>SUMIF(Résultats!$D$2:$F$151,B21,Résultats!$M$2:$O$151)</f>
        <v>0</v>
      </c>
      <c r="F21" s="12">
        <f>SUMIF(Résultats!$D$2:$F$151,B21,Résultats!$N$2:$P$151)</f>
        <v>1</v>
      </c>
      <c r="G21" s="12">
        <f>SUMIF(Résultats!$D$2:$F$151,B21,Résultats!$I$2:$K$151)</f>
        <v>2</v>
      </c>
      <c r="H21" s="12">
        <f>SUMIF(Résultats!$D$2:$F$151,B21,Résultats!$E$2:$G$151)</f>
        <v>745</v>
      </c>
      <c r="I21" s="12">
        <f>SUMIF(Résultats!$D$2:$F$151,B21,Résultats!$Q$2:$S$151)</f>
        <v>620</v>
      </c>
      <c r="J21" s="12">
        <f t="shared" ref="J21:J23" si="3">H21-I21</f>
        <v>125</v>
      </c>
      <c r="L21">
        <f>_xlfn.PERCENTRANK.INC(G21:G23,G21)</f>
        <v>0.5</v>
      </c>
      <c r="M21">
        <f>_xlfn.PERCENTRANK.INC(J21:J23,J21)</f>
        <v>0.5</v>
      </c>
      <c r="N21">
        <f>_xlfn.PERCENTRANK.INC(H21:H23,H21)</f>
        <v>0.5</v>
      </c>
    </row>
    <row r="22" spans="1:26" ht="15">
      <c r="A22" s="9" t="str" cm="1">
        <f t="array" ref="A22">_xlfn.IFS(AND(L22=MAX(L$21:L$23),COUNTIF(L$21:L$23,MAX(L$21:L$23))=1),"1D",AND(L22=MAX(L$21:L$23),M22=MAX(M$21:M$23),COUNTIF(M$21:M$23,MAX(M$21:M$23))=1),"1D",AND(L22=MAX(L$21:L$23),M22=MAX(M$21:M$23),N22=MAX(N$21:N$23),COUNTIF(N$21:N$23,MAX(N$21:N$23))=1),"1D",AND(L22=MAX(L$21:L$23),M22=MAX(M$21:M$23),N22=MAX(N$21:N$23)),"Tirage",AND(L22=MIN(L$21:L$23),COUNTIF(L$21:L$23,MIN(L$21:L$23))=1),"3D",AND(L22=MIN(L$21:L$23),M22=MIN(M$21:M$23),COUNTIF(M$21:M$23,MIN(M$21:M$23))=1),"3D",AND(L22=MIN(L$21:L$23),M22=MIN(M$21:M$23),N22=MIN(N$21:N$23),COUNTIF(N$21:N$23,MIN(N$21:N$23))=1),"3D",AND(L22=MIN(L$21:L$23),M22=MIN(M$21:M$23),N22=MIN(N$21:N$23)),"Tirage",TRUE,"2D")</f>
        <v>3D</v>
      </c>
      <c r="B22" s="10" t="s">
        <v>620</v>
      </c>
      <c r="C22" s="11" t="s">
        <v>621</v>
      </c>
      <c r="D22" s="12">
        <f>SUMIF(Résultats!$D$2:$F$151,B22,Résultats!$J$2:$L$151)</f>
        <v>0</v>
      </c>
      <c r="E22" s="12">
        <f>SUMIF(Résultats!$D$2:$F$151,B22,Résultats!$M$2:$O$151)</f>
        <v>0</v>
      </c>
      <c r="F22" s="12">
        <f>SUMIF(Résultats!$D$2:$F$151,B22,Résultats!$N$2:$P$151)</f>
        <v>2</v>
      </c>
      <c r="G22" s="12">
        <f>SUMIF(Résultats!$D$2:$F$151,B22,Résultats!$I$2:$K$151)</f>
        <v>0</v>
      </c>
      <c r="H22" s="12">
        <f>SUMIF(Résultats!$D$2:$F$151,B22,Résultats!$E$2:$G$151)</f>
        <v>605</v>
      </c>
      <c r="I22" s="12">
        <f>SUMIF(Résultats!$D$2:$F$151,B22,Résultats!$Q$2:$S$151)</f>
        <v>895</v>
      </c>
      <c r="J22" s="12">
        <f t="shared" si="3"/>
        <v>-290</v>
      </c>
      <c r="L22">
        <f>_xlfn.PERCENTRANK.INC(G21:G23,G22)</f>
        <v>0</v>
      </c>
      <c r="M22">
        <f>_xlfn.PERCENTRANK.INC(J21:J23,J22)</f>
        <v>0</v>
      </c>
      <c r="N22">
        <f>_xlfn.PERCENTRANK.INC(H21:H23,H22)</f>
        <v>0</v>
      </c>
    </row>
    <row r="23" spans="1:26" ht="15">
      <c r="A23" s="9" t="str" cm="1">
        <f t="array" ref="A23">_xlfn.IFS(AND(L23=MAX(L$21:L$23),COUNTIF(L$21:L$23,MAX(L$21:L$23))=1),"1D",AND(L23=MAX(L$21:L$23),M23=MAX(M$21:M$23),COUNTIF(M$21:M$23,MAX(M$21:M$23))=1),"1D",AND(L23=MAX(L$21:L$23),M23=MAX(M$21:M$23),N23=MAX(N$21:N$23),COUNTIF(N$21:N$23,MAX(N$21:N$23))=1),"1D",AND(L23=MAX(L$21:L$23),M23=MAX(M$21:M$23),N23=MAX(N$21:N$23)),"Tirage",AND(L23=MIN(L$21:L$23),COUNTIF(L$21:L$23,MIN(L$21:L$23))=1),"3D",AND(L23=MIN(L$21:L$23),M23=MIN(M$21:M$23),COUNTIF(M$21:M$23,MIN(M$21:M$23))=1),"3D",AND(L23=MIN(L$21:L$23),M23=MIN(M$21:M$23),N23=MIN(N$21:N$23),COUNTIF(N$21:N$23,MIN(N$21:N$23))=1),"3D",AND(L23=MIN(L$21:L$23),M23=MIN(M$21:M$23),N23=MIN(N$21:N$23)),"Tirage",TRUE,"2D")</f>
        <v>1D</v>
      </c>
      <c r="B23" s="10" t="s">
        <v>622</v>
      </c>
      <c r="C23" s="11" t="s">
        <v>282</v>
      </c>
      <c r="D23" s="12">
        <f>SUMIF(Résultats!$D$2:$F$151,B23,Résultats!$J$2:$L$151)</f>
        <v>2</v>
      </c>
      <c r="E23" s="12">
        <f>SUMIF(Résultats!$D$2:$F$151,B23,Résultats!$M$2:$O$151)</f>
        <v>0</v>
      </c>
      <c r="F23" s="12">
        <f>SUMIF(Résultats!$D$2:$F$151,B23,Résultats!$N$2:$P$151)</f>
        <v>0</v>
      </c>
      <c r="G23" s="12">
        <f>SUMIF(Résultats!$D$2:$F$151,B23,Résultats!$I$2:$K$151)</f>
        <v>4</v>
      </c>
      <c r="H23" s="12">
        <f>SUMIF(Résultats!$D$2:$F$151,B23,Résultats!$E$2:$G$151)</f>
        <v>780</v>
      </c>
      <c r="I23" s="12">
        <f>SUMIF(Résultats!$D$2:$F$151,B23,Résultats!$Q$2:$S$151)</f>
        <v>615</v>
      </c>
      <c r="J23" s="12">
        <f t="shared" si="3"/>
        <v>165</v>
      </c>
      <c r="L23">
        <f>_xlfn.PERCENTRANK.INC(G21:G23,G23)</f>
        <v>1</v>
      </c>
      <c r="M23">
        <f>_xlfn.PERCENTRANK.INC(J21:J23,J23)</f>
        <v>1</v>
      </c>
      <c r="N23">
        <f>_xlfn.PERCENTRANK.INC(H21:H23,H23)</f>
        <v>1</v>
      </c>
    </row>
    <row r="24" spans="1:26" ht="12.75">
      <c r="A24" s="3"/>
    </row>
    <row r="27" spans="1:26" ht="15.75" customHeight="1">
      <c r="A27" t="s">
        <v>287</v>
      </c>
    </row>
    <row r="28" spans="1:26" ht="15.75" customHeight="1">
      <c r="A28" s="5" t="s">
        <v>288</v>
      </c>
      <c r="B28" s="6" t="s">
        <v>188</v>
      </c>
      <c r="C28" s="6" t="s">
        <v>189</v>
      </c>
      <c r="D28" s="7" t="s">
        <v>190</v>
      </c>
      <c r="E28" s="7" t="s">
        <v>191</v>
      </c>
      <c r="F28" s="7" t="s">
        <v>192</v>
      </c>
      <c r="G28" s="8" t="s">
        <v>193</v>
      </c>
      <c r="H28" s="7" t="s">
        <v>194</v>
      </c>
      <c r="I28" s="7" t="s">
        <v>195</v>
      </c>
      <c r="J28" s="7" t="s">
        <v>196</v>
      </c>
      <c r="K28" s="7" t="s">
        <v>289</v>
      </c>
    </row>
    <row r="29" spans="1:26" ht="15.75" customHeight="1">
      <c r="A29" s="35" t="s">
        <v>290</v>
      </c>
      <c r="B29" s="10" t="s">
        <v>623</v>
      </c>
      <c r="C29" s="11" t="str" cm="1">
        <f t="array" ref="C29">_xlfn.IFS(OR(AND(A3=A29,SUM(D3:F3)=2,AND(L3=MIN(L$3:L$5),COUNTIF(L$3:L$5,MIN(L$3:L$5))=1)),AND(A3=A29,SUM(D3:F3)=2,SUM(D4:F4)=2,SUM(D5:F5)=2)),C3,OR(AND(A4=A29,SUM(D4:F4)=2,AND(L4=MIN(L$3:L$5),COUNTIF(L$3:L$5,MIN(L$3:L$5))=1)),AND(A4=A29,SUM(D3:F3)=2,SUM(D4:F4)=2,SUM(D5:F5)=2)),C4,OR(AND(A5=A29,SUM(D5:F5)=2,AND(L5=MIN(L$3:L$5),COUNTIF(L$3:L$5,MIN(L$3:L$5))=1)),AND(A5=A29,SUM(D3:F3)=2,SUM(D4:F4)=2,SUM(D5:F5)=2)),C5,TRUE,"")</f>
        <v>Collège Jean-de-Brébeuf</v>
      </c>
      <c r="D29" s="12">
        <f>SUMIF(Résultats!$D$2:$F$151,B29,Résultats!$J$2:$L$151)</f>
        <v>3</v>
      </c>
      <c r="E29" s="12">
        <f>SUMIF(Résultats!$D$2:$F$151,B29,Résultats!$M$2:$O$151)</f>
        <v>0</v>
      </c>
      <c r="F29" s="12">
        <f>SUMIF(Résultats!$D$2:$F$151,B29,Résultats!$N$2:$P$151)</f>
        <v>0</v>
      </c>
      <c r="G29" s="12">
        <f>SUMIF(Résultats!$D$2:$F$151,B29,Résultats!$I$2:$K$151)</f>
        <v>6</v>
      </c>
      <c r="H29" s="12">
        <f>SUMIF(Résultats!$D$2:$F$151,B29,Résultats!$E$2:$G$151)</f>
        <v>1070</v>
      </c>
      <c r="I29" s="12">
        <f>SUMIF(Résultats!$D$2:$F$151,B29,Résultats!$Q$2:$S$151)</f>
        <v>870</v>
      </c>
      <c r="J29" s="12">
        <f t="shared" ref="J29:J32" si="4">H29-I29</f>
        <v>200</v>
      </c>
      <c r="K29" s="12" t="s">
        <v>292</v>
      </c>
      <c r="L29">
        <f>_xlfn.PERCENTRANK.INC(G29:G32,G29)</f>
        <v>1</v>
      </c>
      <c r="M29">
        <f>_xlfn.PERCENTRANK.INC(J29:J32,J29)</f>
        <v>0.66600000000000004</v>
      </c>
      <c r="N29">
        <f>_xlfn.PERCENTRANK.INC(H29:H32,H29)</f>
        <v>1</v>
      </c>
    </row>
    <row r="30" spans="1:26" ht="15.75" customHeight="1">
      <c r="A30" s="35" t="s">
        <v>293</v>
      </c>
      <c r="B30" s="10" t="s">
        <v>624</v>
      </c>
      <c r="C30" s="11" t="str" cm="1">
        <f t="array" ref="C30">_xlfn.IFS(OR(AND(A9=A30,SUM(D9:F9)=2,AND(L9=MIN(L$9:L$11),COUNTIF(L$9:L$11,MIN(L$9:L$11))=1)),AND(A9=A30,SUM(D9:F9)=2,SUM(D10:F10)=2,SUM(D11:F11)=2)),C9,OR(AND(A10=A30,SUM(D10:F10)=2,AND(L10=MIN(L$9:L$11),COUNTIF(L$9:L$11,MIN(L$9:L$11))=1)),AND(A10=A30,SUM(D9:F9)=2,SUM(D10:F10)=2,SUM(D11:F11)=2)),C10,OR(AND(A11=A30,SUM(D11:F11)=2,AND(L11=MIN(L$9:L$11),COUNTIF(L$9:L$11,MIN(L$9:L$11))=1)),AND(A11=A30,SUM(D9:F9)=2,SUM(D10:F10)=2,SUM(D11:F11)=2)),C11,TRUE,"")</f>
        <v>Collège Saint-Charles-Garnier A</v>
      </c>
      <c r="D30" s="12">
        <f>SUMIF(Résultats!$D$2:$F$151,B30,Résultats!$J$2:$L$151)</f>
        <v>1</v>
      </c>
      <c r="E30" s="12">
        <f>SUMIF(Résultats!$D$2:$F$151,B30,Résultats!$M$2:$O$151)</f>
        <v>0</v>
      </c>
      <c r="F30" s="12">
        <f>SUMIF(Résultats!$D$2:$F$151,B30,Résultats!$N$2:$P$151)</f>
        <v>2</v>
      </c>
      <c r="G30" s="12">
        <f>SUMIF(Résultats!$D$2:$F$151,B30,Résultats!$I$2:$K$151)</f>
        <v>2</v>
      </c>
      <c r="H30" s="12">
        <f>SUMIF(Résultats!$D$2:$F$151,B30,Résultats!$E$2:$G$151)</f>
        <v>770</v>
      </c>
      <c r="I30" s="12">
        <f>SUMIF(Résultats!$D$2:$F$151,B30,Résultats!$Q$2:$S$151)</f>
        <v>990</v>
      </c>
      <c r="J30" s="12">
        <f t="shared" si="4"/>
        <v>-220</v>
      </c>
      <c r="K30" s="12" t="s">
        <v>301</v>
      </c>
      <c r="L30">
        <f>_xlfn.PERCENTRANK.INC(G29:G32,G30)</f>
        <v>0.33300000000000002</v>
      </c>
      <c r="M30">
        <f>_xlfn.PERCENTRANK.INC(J29:J32,J30)</f>
        <v>0.33300000000000002</v>
      </c>
      <c r="N30">
        <f>_xlfn.PERCENTRANK.INC(H29:H32,H30)</f>
        <v>0</v>
      </c>
    </row>
    <row r="31" spans="1:26" ht="15.75" customHeight="1">
      <c r="A31" s="35" t="s">
        <v>296</v>
      </c>
      <c r="B31" s="10" t="s">
        <v>625</v>
      </c>
      <c r="C31" s="11" t="str" cm="1">
        <f t="array" ref="C31">_xlfn.IFS(OR(AND(A15=A31,SUM(D15:F15)=2,AND(L15=MIN(L$15:L$17),COUNTIF(L$15:L$17,MIN(L$15:L$17))=1)),AND(A15=A31,SUM(D15:F15)=2,SUM(D16:F16)=2,SUM(D17:F17)=2)),C15,OR(AND(A16=A31,SUM(D16:F16)=2,AND(L16=MIN(L$15:L$17),COUNTIF(L$15:L$17,MIN(L$15:L$17))=1)),AND(A16=A31,SUM(D15:F15)=2,SUM(D16:F16)=2,SUM(D17:F17)=2)),C16,OR(AND(A17=A31,SUM(D17:F17)=2,AND(L17=MIN(L$15:L$17),COUNTIF(L$15:L$17,MIN(L$15:L$17))=1)),AND(A17=A31,SUM(D15:F15)=2,SUM(D16:F16)=2,SUM(D17:F17)=2)),C17,TRUE,"")</f>
        <v>École internationale du Phare</v>
      </c>
      <c r="D31" s="12">
        <f>SUMIF(Résultats!$D$2:$F$151,B31,Résultats!$J$2:$L$151)</f>
        <v>0</v>
      </c>
      <c r="E31" s="12">
        <f>SUMIF(Résultats!$D$2:$F$151,B31,Résultats!$M$2:$O$151)</f>
        <v>0</v>
      </c>
      <c r="F31" s="12">
        <f>SUMIF(Résultats!$D$2:$F$151,B31,Résultats!$N$2:$P$151)</f>
        <v>3</v>
      </c>
      <c r="G31" s="12">
        <f>SUMIF(Résultats!$D$2:$F$151,B31,Résultats!$I$2:$K$151)</f>
        <v>0</v>
      </c>
      <c r="H31" s="12">
        <f>SUMIF(Résultats!$D$2:$F$151,B31,Résultats!$E$2:$G$151)</f>
        <v>855</v>
      </c>
      <c r="I31" s="12">
        <f>SUMIF(Résultats!$D$2:$F$151,B31,Résultats!$Q$2:$S$151)</f>
        <v>1085</v>
      </c>
      <c r="J31" s="12">
        <f t="shared" si="4"/>
        <v>-230</v>
      </c>
      <c r="K31" s="12" t="s">
        <v>298</v>
      </c>
      <c r="L31">
        <f>_xlfn.PERCENTRANK.INC(G29:G32,G31)</f>
        <v>0</v>
      </c>
      <c r="M31">
        <f>_xlfn.PERCENTRANK.INC(J29:J32,J31)</f>
        <v>0</v>
      </c>
      <c r="N31">
        <f>_xlfn.PERCENTRANK.INC(H29:H32,H31)</f>
        <v>0.33300000000000002</v>
      </c>
    </row>
    <row r="32" spans="1:26" ht="15.75" customHeight="1">
      <c r="A32" s="35" t="s">
        <v>299</v>
      </c>
      <c r="B32" s="10" t="s">
        <v>626</v>
      </c>
      <c r="C32" s="11" t="str" cm="1">
        <f t="array" ref="C32">_xlfn.IFS(OR(AND(A21=A32,SUM(D21:F21)=2,AND(L21=MIN(L$21:L$23),COUNTIF(L$21:L$23,MIN(L$21:L$23))=1)),AND(A21=A32,SUM(D21:F21)=2,SUM(D22:F22)=2,SUM(D23:F23)=2)),C21,OR(AND(A22=A32,SUM(D22:F22)=2,AND(L22=MIN(L$21:L$23),COUNTIF(L$21:L$23,MIN(L$21:L$23))=1)),AND(A22=A32,SUM(D21:F21)=2,SUM(D22:F22)=2,SUM(D23:F23)=2)),C22,OR(AND(A23=A32,SUM(D23:F23)=2,AND(L23=MIN(L$21:L$23),COUNTIF(L$21:L$23,MIN(L$21:L$23))=1)),AND(A23=A32,SUM(D21:F21)=2,SUM(D22:F22)=2,SUM(D23:F23)=2)),C23,TRUE,"")</f>
        <v>É.S. de l'Île</v>
      </c>
      <c r="D32" s="12">
        <f>SUMIF(Résultats!$D$2:$F$151,B32,Résultats!$J$2:$L$151)</f>
        <v>2</v>
      </c>
      <c r="E32" s="12">
        <f>SUMIF(Résultats!$D$2:$F$151,B32,Résultats!$M$2:$O$151)</f>
        <v>0</v>
      </c>
      <c r="F32" s="12">
        <f>SUMIF(Résultats!$D$2:$F$151,B32,Résultats!$N$2:$P$151)</f>
        <v>1</v>
      </c>
      <c r="G32" s="12">
        <f>SUMIF(Résultats!$D$2:$F$151,B32,Résultats!$I$2:$K$151)</f>
        <v>4</v>
      </c>
      <c r="H32" s="12">
        <f>SUMIF(Résultats!$D$2:$F$151,B32,Résultats!$E$2:$G$151)</f>
        <v>1035</v>
      </c>
      <c r="I32" s="12">
        <f>SUMIF(Résultats!$D$2:$F$151,B32,Résultats!$Q$2:$S$151)</f>
        <v>785</v>
      </c>
      <c r="J32" s="12">
        <f t="shared" si="4"/>
        <v>250</v>
      </c>
      <c r="K32" s="12" t="s">
        <v>295</v>
      </c>
      <c r="L32">
        <f>_xlfn.PERCENTRANK.INC(G29:G32,G32)</f>
        <v>0.66600000000000004</v>
      </c>
      <c r="M32">
        <f>_xlfn.PERCENTRANK.INC(J29:J32,J32)</f>
        <v>1</v>
      </c>
      <c r="N32">
        <f>_xlfn.PERCENTRANK.INC(H29:H32,H32)</f>
        <v>0.66600000000000004</v>
      </c>
    </row>
  </sheetData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D0AE3-8FB5-4D81-8BC9-2F5A73917361}">
  <sheetPr>
    <outlinePr summaryBelow="0" summaryRight="0"/>
  </sheetPr>
  <dimension ref="A1:M105"/>
  <sheetViews>
    <sheetView workbookViewId="0">
      <selection activeCell="I2" sqref="I2"/>
    </sheetView>
  </sheetViews>
  <sheetFormatPr baseColWidth="10" defaultColWidth="12.5703125" defaultRowHeight="15.75" customHeight="1"/>
  <cols>
    <col min="1" max="1" width="29.5703125" bestFit="1" customWidth="1"/>
    <col min="2" max="2" width="24" customWidth="1"/>
    <col min="3" max="10" width="5.42578125" customWidth="1"/>
    <col min="11" max="11" width="18" customWidth="1"/>
    <col min="12" max="12" width="14" customWidth="1"/>
    <col min="13" max="13" width="11.140625" customWidth="1"/>
  </cols>
  <sheetData>
    <row r="1" spans="1:13" ht="12.75">
      <c r="A1" s="16" t="s">
        <v>1</v>
      </c>
      <c r="B1" s="16" t="s">
        <v>302</v>
      </c>
      <c r="C1" s="17" t="s">
        <v>303</v>
      </c>
      <c r="D1" s="17" t="s">
        <v>304</v>
      </c>
      <c r="E1" s="17" t="s">
        <v>305</v>
      </c>
      <c r="F1" s="17" t="s">
        <v>306</v>
      </c>
      <c r="G1" s="17" t="s">
        <v>307</v>
      </c>
      <c r="H1" s="17" t="s">
        <v>308</v>
      </c>
      <c r="I1" s="17" t="s">
        <v>309</v>
      </c>
      <c r="J1" s="17" t="s">
        <v>310</v>
      </c>
      <c r="K1" s="18" t="s">
        <v>311</v>
      </c>
      <c r="L1" s="18" t="s">
        <v>312</v>
      </c>
      <c r="M1" s="18" t="s">
        <v>313</v>
      </c>
    </row>
    <row r="2" spans="1:13" ht="12.75">
      <c r="A2" s="100" t="s">
        <v>583</v>
      </c>
      <c r="B2" s="100" t="s">
        <v>677</v>
      </c>
      <c r="C2" s="21">
        <v>355</v>
      </c>
      <c r="D2" s="21"/>
      <c r="E2" s="22">
        <v>295</v>
      </c>
      <c r="F2" s="22"/>
      <c r="G2" s="21">
        <v>155</v>
      </c>
      <c r="H2" s="21">
        <v>285</v>
      </c>
      <c r="I2" s="21"/>
      <c r="J2" s="21">
        <v>195</v>
      </c>
      <c r="K2" s="23">
        <f>SUM(C2:H2)</f>
        <v>1090</v>
      </c>
      <c r="L2" s="23">
        <f>COUNT(C2:H2)</f>
        <v>4</v>
      </c>
      <c r="M2" s="23">
        <f>ROUND(K2/L2,1)</f>
        <v>272.5</v>
      </c>
    </row>
    <row r="3" spans="1:13" ht="12.75">
      <c r="A3" s="20" t="s">
        <v>657</v>
      </c>
      <c r="B3" s="20" t="s">
        <v>661</v>
      </c>
      <c r="C3" s="21"/>
      <c r="D3" s="22">
        <v>340</v>
      </c>
      <c r="E3" s="21">
        <v>260</v>
      </c>
      <c r="F3" s="22"/>
      <c r="G3" s="21">
        <v>255</v>
      </c>
      <c r="H3" s="22">
        <v>125</v>
      </c>
      <c r="I3" s="22"/>
      <c r="J3" s="22">
        <v>260</v>
      </c>
      <c r="K3" s="23">
        <f>SUM(C3:H3)</f>
        <v>980</v>
      </c>
      <c r="L3" s="23">
        <f>COUNT(C3:H3)</f>
        <v>4</v>
      </c>
      <c r="M3" s="23">
        <f>ROUND(K3/L3,1)</f>
        <v>245</v>
      </c>
    </row>
    <row r="4" spans="1:13" ht="12.75">
      <c r="A4" s="100" t="s">
        <v>400</v>
      </c>
      <c r="B4" s="100" t="s">
        <v>682</v>
      </c>
      <c r="C4" s="21"/>
      <c r="D4" s="21"/>
      <c r="E4" s="21">
        <v>245</v>
      </c>
      <c r="F4" s="22"/>
      <c r="G4" s="22">
        <v>160</v>
      </c>
      <c r="H4" s="21">
        <v>130</v>
      </c>
      <c r="I4" s="21"/>
      <c r="J4" s="21">
        <v>185</v>
      </c>
      <c r="K4" s="23">
        <f>SUM(C4:H4)</f>
        <v>535</v>
      </c>
      <c r="L4" s="23">
        <f>COUNT(C4:H4)</f>
        <v>3</v>
      </c>
      <c r="M4" s="23">
        <f>ROUND(K4/L4,1)</f>
        <v>178.3</v>
      </c>
    </row>
    <row r="5" spans="1:13" ht="12.75">
      <c r="A5" s="100" t="s">
        <v>621</v>
      </c>
      <c r="B5" s="100" t="s">
        <v>655</v>
      </c>
      <c r="C5" s="21">
        <v>125</v>
      </c>
      <c r="D5" s="22"/>
      <c r="E5" s="21">
        <v>175</v>
      </c>
      <c r="F5" s="22"/>
      <c r="G5" s="21">
        <v>180</v>
      </c>
      <c r="H5" s="21">
        <v>190</v>
      </c>
      <c r="I5" s="21"/>
      <c r="J5" s="21">
        <v>90</v>
      </c>
      <c r="K5" s="23">
        <f>SUM(C5:H5)</f>
        <v>670</v>
      </c>
      <c r="L5" s="23">
        <f>COUNT(C5:H5)</f>
        <v>4</v>
      </c>
      <c r="M5" s="23">
        <f>ROUND(K5/L5,1)</f>
        <v>167.5</v>
      </c>
    </row>
    <row r="6" spans="1:13" ht="12.75">
      <c r="A6" s="100" t="s">
        <v>286</v>
      </c>
      <c r="B6" s="100" t="s">
        <v>636</v>
      </c>
      <c r="C6" s="22">
        <v>175</v>
      </c>
      <c r="D6" s="22">
        <v>165</v>
      </c>
      <c r="E6" s="22"/>
      <c r="F6" s="22"/>
      <c r="G6" s="22">
        <v>145</v>
      </c>
      <c r="H6" s="22">
        <v>140</v>
      </c>
      <c r="I6" s="22"/>
      <c r="J6" s="22">
        <v>95</v>
      </c>
      <c r="K6" s="23">
        <f>SUM(C6:H6)</f>
        <v>625</v>
      </c>
      <c r="L6" s="23">
        <f>COUNT(C6:H6)</f>
        <v>4</v>
      </c>
      <c r="M6" s="23">
        <f>ROUND(K6/L6,1)</f>
        <v>156.30000000000001</v>
      </c>
    </row>
    <row r="7" spans="1:13" ht="12.75">
      <c r="A7" s="20" t="s">
        <v>585</v>
      </c>
      <c r="B7" s="20" t="s">
        <v>641</v>
      </c>
      <c r="C7" s="21"/>
      <c r="D7" s="22">
        <v>165</v>
      </c>
      <c r="E7" s="22">
        <v>95</v>
      </c>
      <c r="F7" s="21"/>
      <c r="G7" s="21">
        <v>190</v>
      </c>
      <c r="H7" s="21">
        <v>165</v>
      </c>
      <c r="I7" s="21"/>
      <c r="J7" s="21">
        <v>150</v>
      </c>
      <c r="K7" s="23">
        <f>SUM(C7:H7)</f>
        <v>615</v>
      </c>
      <c r="L7" s="23">
        <f>COUNT(C7:H7)</f>
        <v>4</v>
      </c>
      <c r="M7" s="23">
        <f>ROUND(K7/L7,1)</f>
        <v>153.80000000000001</v>
      </c>
    </row>
    <row r="8" spans="1:13" ht="12.75">
      <c r="A8" s="20" t="s">
        <v>469</v>
      </c>
      <c r="B8" s="20" t="s">
        <v>668</v>
      </c>
      <c r="C8" s="22">
        <v>175</v>
      </c>
      <c r="D8" s="21">
        <v>160</v>
      </c>
      <c r="E8" s="21"/>
      <c r="F8" s="21"/>
      <c r="G8" s="22">
        <v>185</v>
      </c>
      <c r="H8" s="21">
        <v>95</v>
      </c>
      <c r="I8" s="21"/>
      <c r="J8" s="21">
        <v>145</v>
      </c>
      <c r="K8" s="23">
        <f>SUM(C8:H8)</f>
        <v>615</v>
      </c>
      <c r="L8" s="23">
        <f>COUNT(C8:H8)</f>
        <v>4</v>
      </c>
      <c r="M8" s="23">
        <f>ROUND(K8/L8,1)</f>
        <v>153.80000000000001</v>
      </c>
    </row>
    <row r="9" spans="1:13" ht="12.75">
      <c r="A9" s="104" t="s">
        <v>286</v>
      </c>
      <c r="B9" s="100" t="s">
        <v>634</v>
      </c>
      <c r="C9" s="21">
        <v>235</v>
      </c>
      <c r="D9" s="22">
        <v>65</v>
      </c>
      <c r="E9" s="22"/>
      <c r="F9" s="21"/>
      <c r="G9" s="21">
        <v>145</v>
      </c>
      <c r="H9" s="21">
        <v>75</v>
      </c>
      <c r="I9" s="21"/>
      <c r="J9" s="21">
        <v>190</v>
      </c>
      <c r="K9" s="23">
        <f>SUM(C9:H9)</f>
        <v>520</v>
      </c>
      <c r="L9" s="23">
        <f>COUNT(C9:H9)</f>
        <v>4</v>
      </c>
      <c r="M9" s="23">
        <f>ROUND(K9/L9,1)</f>
        <v>130</v>
      </c>
    </row>
    <row r="10" spans="1:13" ht="12.75">
      <c r="A10" s="20" t="s">
        <v>484</v>
      </c>
      <c r="B10" s="20" t="s">
        <v>629</v>
      </c>
      <c r="C10" s="21">
        <v>115</v>
      </c>
      <c r="D10" s="22">
        <v>95</v>
      </c>
      <c r="E10" s="22"/>
      <c r="F10" s="21"/>
      <c r="G10" s="21">
        <v>185</v>
      </c>
      <c r="H10" s="21">
        <v>115</v>
      </c>
      <c r="I10" s="21"/>
      <c r="J10" s="21">
        <v>195</v>
      </c>
      <c r="K10" s="23">
        <f>SUM(C10:H10)</f>
        <v>510</v>
      </c>
      <c r="L10" s="23">
        <f>COUNT(C10:H10)</f>
        <v>4</v>
      </c>
      <c r="M10" s="23">
        <f>ROUND(K10/L10,1)</f>
        <v>127.5</v>
      </c>
    </row>
    <row r="11" spans="1:13" ht="12.75">
      <c r="A11" s="105" t="s">
        <v>282</v>
      </c>
      <c r="B11" s="100" t="s">
        <v>664</v>
      </c>
      <c r="C11" s="21"/>
      <c r="D11" s="21">
        <v>100</v>
      </c>
      <c r="E11" s="22">
        <v>125</v>
      </c>
      <c r="F11" s="21"/>
      <c r="G11" s="22">
        <v>115</v>
      </c>
      <c r="H11" s="21">
        <v>135</v>
      </c>
      <c r="I11" s="21"/>
      <c r="J11" s="21">
        <v>80</v>
      </c>
      <c r="K11" s="23">
        <f>SUM(C11:H11)</f>
        <v>475</v>
      </c>
      <c r="L11" s="23">
        <f>COUNT(C11:H11)</f>
        <v>4</v>
      </c>
      <c r="M11" s="23">
        <f>ROUND(K11/L11,1)</f>
        <v>118.8</v>
      </c>
    </row>
    <row r="12" spans="1:13" ht="12.75">
      <c r="A12" s="20" t="s">
        <v>484</v>
      </c>
      <c r="B12" s="20" t="s">
        <v>631</v>
      </c>
      <c r="C12" s="21">
        <v>175</v>
      </c>
      <c r="D12" s="21">
        <v>90</v>
      </c>
      <c r="E12" s="22"/>
      <c r="F12" s="22"/>
      <c r="G12" s="21">
        <v>165</v>
      </c>
      <c r="H12" s="21">
        <v>35</v>
      </c>
      <c r="I12" s="21"/>
      <c r="J12" s="21">
        <v>100</v>
      </c>
      <c r="K12" s="23">
        <f>SUM(C12:H12)</f>
        <v>465</v>
      </c>
      <c r="L12" s="23">
        <f>COUNT(C12:H12)</f>
        <v>4</v>
      </c>
      <c r="M12" s="23">
        <f>ROUND(K12/L12,1)</f>
        <v>116.3</v>
      </c>
    </row>
    <row r="13" spans="1:13" ht="12.75">
      <c r="A13" s="20" t="s">
        <v>597</v>
      </c>
      <c r="B13" s="20" t="s">
        <v>651</v>
      </c>
      <c r="C13" s="22">
        <v>55</v>
      </c>
      <c r="D13" s="22"/>
      <c r="E13" s="22">
        <v>115</v>
      </c>
      <c r="F13" s="22"/>
      <c r="G13" s="22">
        <v>140</v>
      </c>
      <c r="H13" s="22">
        <v>145</v>
      </c>
      <c r="I13" s="22"/>
      <c r="J13" s="22">
        <v>45</v>
      </c>
      <c r="K13" s="23">
        <f>SUM(C13:H13)</f>
        <v>455</v>
      </c>
      <c r="L13" s="23">
        <f>COUNT(C13:H13)</f>
        <v>4</v>
      </c>
      <c r="M13" s="23">
        <f>ROUND(K13/L13,1)</f>
        <v>113.8</v>
      </c>
    </row>
    <row r="14" spans="1:13" ht="12.75">
      <c r="A14" s="20" t="s">
        <v>469</v>
      </c>
      <c r="B14" s="20" t="s">
        <v>669</v>
      </c>
      <c r="C14" s="22">
        <v>165</v>
      </c>
      <c r="D14" s="21">
        <v>60</v>
      </c>
      <c r="E14" s="21"/>
      <c r="F14" s="21"/>
      <c r="G14" s="21">
        <v>90</v>
      </c>
      <c r="H14" s="22">
        <v>115</v>
      </c>
      <c r="I14" s="22"/>
      <c r="J14" s="22">
        <v>105</v>
      </c>
      <c r="K14" s="23">
        <f>SUM(C14:H14)</f>
        <v>430</v>
      </c>
      <c r="L14" s="23">
        <f>COUNT(C14:H14)</f>
        <v>4</v>
      </c>
      <c r="M14" s="23">
        <f>ROUND(K14/L14,1)</f>
        <v>107.5</v>
      </c>
    </row>
    <row r="15" spans="1:13" ht="12.75">
      <c r="A15" s="100" t="s">
        <v>286</v>
      </c>
      <c r="B15" s="100" t="s">
        <v>637</v>
      </c>
      <c r="C15" s="22">
        <v>85</v>
      </c>
      <c r="D15" s="21">
        <v>130</v>
      </c>
      <c r="E15" s="22"/>
      <c r="F15" s="21"/>
      <c r="G15" s="21">
        <v>120</v>
      </c>
      <c r="H15" s="21">
        <v>75</v>
      </c>
      <c r="I15" s="21"/>
      <c r="J15" s="21">
        <v>135</v>
      </c>
      <c r="K15" s="23">
        <f>SUM(C15:H15)</f>
        <v>410</v>
      </c>
      <c r="L15" s="23">
        <f>COUNT(C15:H15)</f>
        <v>4</v>
      </c>
      <c r="M15" s="23">
        <f>ROUND(K15/L15,1)</f>
        <v>102.5</v>
      </c>
    </row>
    <row r="16" spans="1:13" ht="12.75">
      <c r="A16" s="100" t="s">
        <v>375</v>
      </c>
      <c r="B16" s="100" t="s">
        <v>644</v>
      </c>
      <c r="C16" s="21">
        <v>55</v>
      </c>
      <c r="D16" s="22">
        <v>125</v>
      </c>
      <c r="E16" s="21"/>
      <c r="F16" s="22"/>
      <c r="G16" s="22">
        <v>110</v>
      </c>
      <c r="H16" s="21"/>
      <c r="I16" s="21"/>
      <c r="J16" s="21">
        <v>65</v>
      </c>
      <c r="K16" s="23">
        <f>SUM(C16:H16)</f>
        <v>290</v>
      </c>
      <c r="L16" s="23">
        <f>COUNT(C16:H16)</f>
        <v>3</v>
      </c>
      <c r="M16" s="23">
        <f>ROUND(K16/L16,1)</f>
        <v>96.7</v>
      </c>
    </row>
    <row r="17" spans="1:13" ht="12.75">
      <c r="A17" s="20" t="s">
        <v>613</v>
      </c>
      <c r="B17" s="20" t="s">
        <v>680</v>
      </c>
      <c r="C17" s="22">
        <v>60</v>
      </c>
      <c r="D17" s="21"/>
      <c r="E17" s="21">
        <v>50</v>
      </c>
      <c r="F17" s="22"/>
      <c r="G17" s="21">
        <v>105</v>
      </c>
      <c r="H17" s="21">
        <v>165</v>
      </c>
      <c r="I17" s="21"/>
      <c r="J17" s="21">
        <v>125</v>
      </c>
      <c r="K17" s="23">
        <f>SUM(C17:H17)</f>
        <v>380</v>
      </c>
      <c r="L17" s="23">
        <f>COUNT(C17:H17)</f>
        <v>4</v>
      </c>
      <c r="M17" s="23">
        <f>ROUND(K17/L17,1)</f>
        <v>95</v>
      </c>
    </row>
    <row r="18" spans="1:13" ht="12.75">
      <c r="A18" s="100" t="s">
        <v>282</v>
      </c>
      <c r="B18" s="100" t="s">
        <v>663</v>
      </c>
      <c r="C18" s="21"/>
      <c r="D18" s="21">
        <v>105</v>
      </c>
      <c r="E18" s="22">
        <v>50</v>
      </c>
      <c r="F18" s="21"/>
      <c r="G18" s="21">
        <v>75</v>
      </c>
      <c r="H18" s="22">
        <v>125</v>
      </c>
      <c r="I18" s="22"/>
      <c r="J18" s="22">
        <v>125</v>
      </c>
      <c r="K18" s="23">
        <f>SUM(C18:H18)</f>
        <v>355</v>
      </c>
      <c r="L18" s="23">
        <f>COUNT(C18:H18)</f>
        <v>4</v>
      </c>
      <c r="M18" s="23">
        <f>ROUND(K18/L18,1)</f>
        <v>88.8</v>
      </c>
    </row>
    <row r="19" spans="1:13" ht="12.75">
      <c r="A19" s="20" t="s">
        <v>597</v>
      </c>
      <c r="B19" s="20" t="s">
        <v>649</v>
      </c>
      <c r="C19" s="22">
        <v>65</v>
      </c>
      <c r="D19" s="21"/>
      <c r="E19" s="21">
        <v>65</v>
      </c>
      <c r="F19" s="21"/>
      <c r="G19" s="22"/>
      <c r="H19" s="21">
        <v>115</v>
      </c>
      <c r="I19" s="21"/>
      <c r="J19" s="21">
        <v>75</v>
      </c>
      <c r="K19" s="23">
        <f>SUM(C19:H19)</f>
        <v>245</v>
      </c>
      <c r="L19" s="23">
        <f>COUNT(C19:H19)</f>
        <v>3</v>
      </c>
      <c r="M19" s="23">
        <f>ROUND(K19/L19,1)</f>
        <v>81.7</v>
      </c>
    </row>
    <row r="20" spans="1:13" ht="12.75">
      <c r="A20" s="20" t="s">
        <v>613</v>
      </c>
      <c r="B20" s="20" t="s">
        <v>679</v>
      </c>
      <c r="C20" s="22">
        <v>80</v>
      </c>
      <c r="D20" s="22"/>
      <c r="E20" s="22">
        <v>115</v>
      </c>
      <c r="F20" s="22"/>
      <c r="G20" s="22">
        <v>70</v>
      </c>
      <c r="H20" s="22">
        <v>55</v>
      </c>
      <c r="I20" s="22"/>
      <c r="J20" s="22">
        <v>75</v>
      </c>
      <c r="K20" s="23">
        <f>SUM(C20:H20)</f>
        <v>320</v>
      </c>
      <c r="L20" s="23">
        <f>COUNT(C20:H20)</f>
        <v>4</v>
      </c>
      <c r="M20" s="23">
        <f>ROUND(K20/L20,1)</f>
        <v>80</v>
      </c>
    </row>
    <row r="21" spans="1:13" ht="12.75">
      <c r="A21" s="100" t="s">
        <v>286</v>
      </c>
      <c r="B21" s="100" t="s">
        <v>633</v>
      </c>
      <c r="C21" s="22"/>
      <c r="D21" s="22">
        <v>95</v>
      </c>
      <c r="E21" s="21"/>
      <c r="F21" s="22"/>
      <c r="G21" s="21"/>
      <c r="H21" s="21">
        <v>55</v>
      </c>
      <c r="I21" s="21"/>
      <c r="J21" s="21">
        <v>75</v>
      </c>
      <c r="K21" s="23">
        <f>SUM(C21:H21)</f>
        <v>150</v>
      </c>
      <c r="L21" s="23">
        <f>COUNT(C21:H21)</f>
        <v>2</v>
      </c>
      <c r="M21" s="23">
        <f>ROUND(K21/L21,1)</f>
        <v>75</v>
      </c>
    </row>
    <row r="22" spans="1:13" ht="12.75">
      <c r="A22" s="20" t="s">
        <v>597</v>
      </c>
      <c r="B22" s="20" t="s">
        <v>648</v>
      </c>
      <c r="C22" s="22">
        <v>85</v>
      </c>
      <c r="D22" s="22"/>
      <c r="E22" s="21">
        <v>85</v>
      </c>
      <c r="F22" s="21"/>
      <c r="G22" s="21">
        <v>85</v>
      </c>
      <c r="H22" s="22">
        <v>45</v>
      </c>
      <c r="I22" s="22"/>
      <c r="J22" s="22"/>
      <c r="K22" s="23">
        <f>SUM(C22:H22)</f>
        <v>300</v>
      </c>
      <c r="L22" s="23">
        <f>COUNT(C22:H22)</f>
        <v>4</v>
      </c>
      <c r="M22" s="23">
        <f>ROUND(K22/L22,1)</f>
        <v>75</v>
      </c>
    </row>
    <row r="23" spans="1:13" ht="12.75">
      <c r="A23" s="100" t="s">
        <v>621</v>
      </c>
      <c r="B23" s="100" t="s">
        <v>653</v>
      </c>
      <c r="C23" s="21">
        <v>30</v>
      </c>
      <c r="D23" s="22"/>
      <c r="E23" s="22">
        <v>75</v>
      </c>
      <c r="F23" s="22"/>
      <c r="G23" s="21">
        <v>100</v>
      </c>
      <c r="H23" s="21">
        <v>85</v>
      </c>
      <c r="I23" s="21"/>
      <c r="J23" s="21">
        <v>40</v>
      </c>
      <c r="K23" s="23">
        <f>SUM(C23:H23)</f>
        <v>290</v>
      </c>
      <c r="L23" s="23">
        <f>COUNT(C23:H23)</f>
        <v>4</v>
      </c>
      <c r="M23" s="23">
        <f>ROUND(K23/L23,1)</f>
        <v>72.5</v>
      </c>
    </row>
    <row r="24" spans="1:13" ht="12.75">
      <c r="A24" s="100" t="s">
        <v>282</v>
      </c>
      <c r="B24" s="100" t="s">
        <v>667</v>
      </c>
      <c r="C24" s="22"/>
      <c r="D24" s="21">
        <v>90</v>
      </c>
      <c r="E24" s="22">
        <v>45</v>
      </c>
      <c r="F24" s="21"/>
      <c r="G24" s="21">
        <v>60</v>
      </c>
      <c r="H24" s="21">
        <v>95</v>
      </c>
      <c r="I24" s="21"/>
      <c r="J24" s="21">
        <v>115</v>
      </c>
      <c r="K24" s="23">
        <f>SUM(C24:H24)</f>
        <v>290</v>
      </c>
      <c r="L24" s="23">
        <f>COUNT(C24:H24)</f>
        <v>4</v>
      </c>
      <c r="M24" s="23">
        <f>ROUND(K24/L24,1)</f>
        <v>72.5</v>
      </c>
    </row>
    <row r="25" spans="1:13" ht="12.75">
      <c r="A25" s="20" t="s">
        <v>585</v>
      </c>
      <c r="B25" s="20" t="s">
        <v>638</v>
      </c>
      <c r="C25" s="22"/>
      <c r="D25" s="22">
        <v>85</v>
      </c>
      <c r="E25" s="22">
        <v>45</v>
      </c>
      <c r="F25" s="22"/>
      <c r="G25" s="22">
        <v>85</v>
      </c>
      <c r="H25" s="22">
        <v>65</v>
      </c>
      <c r="I25" s="22"/>
      <c r="J25" s="22">
        <v>100</v>
      </c>
      <c r="K25" s="23">
        <f>SUM(C25:H25)</f>
        <v>280</v>
      </c>
      <c r="L25" s="23">
        <f>COUNT(C25:H25)</f>
        <v>4</v>
      </c>
      <c r="M25" s="23">
        <f>ROUND(K25/L25,1)</f>
        <v>70</v>
      </c>
    </row>
    <row r="26" spans="1:13" ht="12.75">
      <c r="A26" s="20" t="s">
        <v>597</v>
      </c>
      <c r="B26" s="20" t="s">
        <v>652</v>
      </c>
      <c r="C26" s="21">
        <v>70</v>
      </c>
      <c r="D26" s="21"/>
      <c r="E26" s="21"/>
      <c r="F26" s="21"/>
      <c r="G26" s="22">
        <v>85</v>
      </c>
      <c r="H26" s="22">
        <v>55</v>
      </c>
      <c r="I26" s="22"/>
      <c r="J26" s="22">
        <v>30</v>
      </c>
      <c r="K26" s="23">
        <f>SUM(C26:H26)</f>
        <v>210</v>
      </c>
      <c r="L26" s="23">
        <f>COUNT(C26:H26)</f>
        <v>3</v>
      </c>
      <c r="M26" s="23">
        <f>ROUND(K26/L26,1)</f>
        <v>70</v>
      </c>
    </row>
    <row r="27" spans="1:13" ht="12.75">
      <c r="A27" s="20" t="s">
        <v>484</v>
      </c>
      <c r="B27" s="20" t="s">
        <v>632</v>
      </c>
      <c r="C27" s="21">
        <v>75</v>
      </c>
      <c r="D27" s="22">
        <v>65</v>
      </c>
      <c r="E27" s="22"/>
      <c r="F27" s="21"/>
      <c r="G27" s="21">
        <v>75</v>
      </c>
      <c r="H27" s="21">
        <v>35</v>
      </c>
      <c r="I27" s="21"/>
      <c r="J27" s="21">
        <v>35</v>
      </c>
      <c r="K27" s="23">
        <f>SUM(C27:H27)</f>
        <v>250</v>
      </c>
      <c r="L27" s="23">
        <f>COUNT(C27:H27)</f>
        <v>4</v>
      </c>
      <c r="M27" s="23">
        <f>ROUND(K27/L27,1)</f>
        <v>62.5</v>
      </c>
    </row>
    <row r="28" spans="1:13" ht="12.75">
      <c r="A28" s="100" t="s">
        <v>375</v>
      </c>
      <c r="B28" s="100" t="s">
        <v>645</v>
      </c>
      <c r="C28" s="22">
        <v>70</v>
      </c>
      <c r="D28" s="22">
        <v>75</v>
      </c>
      <c r="E28" s="22"/>
      <c r="F28" s="22"/>
      <c r="G28" s="22">
        <v>40</v>
      </c>
      <c r="H28" s="22">
        <v>60</v>
      </c>
      <c r="I28" s="22"/>
      <c r="J28" s="22">
        <v>75</v>
      </c>
      <c r="K28" s="23">
        <f>SUM(C28:H28)</f>
        <v>245</v>
      </c>
      <c r="L28" s="23">
        <f>COUNT(C28:H28)</f>
        <v>4</v>
      </c>
      <c r="M28" s="23">
        <f>ROUND(K28/L28,1)</f>
        <v>61.3</v>
      </c>
    </row>
    <row r="29" spans="1:13" ht="12.75">
      <c r="A29" s="100" t="s">
        <v>621</v>
      </c>
      <c r="B29" s="100" t="s">
        <v>656</v>
      </c>
      <c r="C29" s="21">
        <v>60</v>
      </c>
      <c r="D29" s="22"/>
      <c r="E29" s="22">
        <v>25</v>
      </c>
      <c r="F29" s="22"/>
      <c r="G29" s="22">
        <v>90</v>
      </c>
      <c r="H29" s="22">
        <v>65</v>
      </c>
      <c r="I29" s="22"/>
      <c r="J29" s="22">
        <v>75</v>
      </c>
      <c r="K29" s="23">
        <f>SUM(C29:H29)</f>
        <v>240</v>
      </c>
      <c r="L29" s="23">
        <f>COUNT(C29:H29)</f>
        <v>4</v>
      </c>
      <c r="M29" s="23">
        <f>ROUND(K29/L29,1)</f>
        <v>60</v>
      </c>
    </row>
    <row r="30" spans="1:13" ht="12.75">
      <c r="A30" s="100" t="s">
        <v>583</v>
      </c>
      <c r="B30" s="100" t="s">
        <v>675</v>
      </c>
      <c r="C30" s="21">
        <v>70</v>
      </c>
      <c r="D30" s="21"/>
      <c r="E30" s="21">
        <v>85</v>
      </c>
      <c r="F30" s="22"/>
      <c r="G30" s="22">
        <v>35</v>
      </c>
      <c r="H30" s="21">
        <v>45</v>
      </c>
      <c r="I30" s="21"/>
      <c r="J30" s="21">
        <v>45</v>
      </c>
      <c r="K30" s="23">
        <f>SUM(C30:H30)</f>
        <v>235</v>
      </c>
      <c r="L30" s="23">
        <f>COUNT(C30:H30)</f>
        <v>4</v>
      </c>
      <c r="M30" s="23">
        <f>ROUND(K30/L30,1)</f>
        <v>58.8</v>
      </c>
    </row>
    <row r="31" spans="1:13" ht="12.75">
      <c r="A31" s="100" t="s">
        <v>583</v>
      </c>
      <c r="B31" s="100" t="s">
        <v>676</v>
      </c>
      <c r="C31" s="22">
        <v>40</v>
      </c>
      <c r="D31" s="22"/>
      <c r="E31" s="22">
        <v>35</v>
      </c>
      <c r="F31" s="21"/>
      <c r="G31" s="21">
        <v>35</v>
      </c>
      <c r="H31" s="21">
        <v>115</v>
      </c>
      <c r="I31" s="21"/>
      <c r="J31" s="21">
        <v>45</v>
      </c>
      <c r="K31" s="23">
        <f>SUM(C31:H31)</f>
        <v>225</v>
      </c>
      <c r="L31" s="23">
        <f>COUNT(C31:H31)</f>
        <v>4</v>
      </c>
      <c r="M31" s="23">
        <f>ROUND(K31/L31,1)</f>
        <v>56.3</v>
      </c>
    </row>
    <row r="32" spans="1:13" ht="12.75">
      <c r="A32" s="100" t="s">
        <v>375</v>
      </c>
      <c r="B32" s="100" t="s">
        <v>647</v>
      </c>
      <c r="C32" s="21">
        <v>30</v>
      </c>
      <c r="D32" s="22">
        <v>30</v>
      </c>
      <c r="E32" s="21"/>
      <c r="F32" s="22"/>
      <c r="G32" s="21">
        <v>95</v>
      </c>
      <c r="H32" s="22">
        <v>60</v>
      </c>
      <c r="I32" s="22"/>
      <c r="J32" s="22">
        <v>45</v>
      </c>
      <c r="K32" s="23">
        <f>SUM(C32:H32)</f>
        <v>215</v>
      </c>
      <c r="L32" s="23">
        <f>COUNT(C32:H32)</f>
        <v>4</v>
      </c>
      <c r="M32" s="23">
        <f>ROUND(K32/L32,1)</f>
        <v>53.8</v>
      </c>
    </row>
    <row r="33" spans="1:13" ht="12.75">
      <c r="A33" s="100" t="s">
        <v>375</v>
      </c>
      <c r="B33" s="100" t="s">
        <v>646</v>
      </c>
      <c r="C33" s="21">
        <v>25</v>
      </c>
      <c r="D33" s="21">
        <v>80</v>
      </c>
      <c r="E33" s="21"/>
      <c r="F33" s="22"/>
      <c r="G33" s="22">
        <v>25</v>
      </c>
      <c r="H33" s="21">
        <v>65</v>
      </c>
      <c r="I33" s="21"/>
      <c r="J33" s="21">
        <v>65</v>
      </c>
      <c r="K33" s="23">
        <f>SUM(C33:H33)</f>
        <v>195</v>
      </c>
      <c r="L33" s="23">
        <f>COUNT(C33:H33)</f>
        <v>4</v>
      </c>
      <c r="M33" s="23">
        <f>ROUND(K33/L33,1)</f>
        <v>48.8</v>
      </c>
    </row>
    <row r="34" spans="1:13" ht="12.75">
      <c r="A34" s="20" t="s">
        <v>469</v>
      </c>
      <c r="B34" s="20" t="s">
        <v>673</v>
      </c>
      <c r="C34" s="21">
        <v>65</v>
      </c>
      <c r="D34" s="21"/>
      <c r="E34" s="22"/>
      <c r="F34" s="22"/>
      <c r="G34" s="21">
        <v>25</v>
      </c>
      <c r="H34" s="21"/>
      <c r="I34" s="21"/>
      <c r="J34" s="21">
        <v>25</v>
      </c>
      <c r="K34" s="23">
        <f>SUM(C34:H34)</f>
        <v>90</v>
      </c>
      <c r="L34" s="23">
        <f>COUNT(C34:H34)</f>
        <v>2</v>
      </c>
      <c r="M34" s="23">
        <f>ROUND(K34/L34,1)</f>
        <v>45</v>
      </c>
    </row>
    <row r="35" spans="1:13" ht="12.75">
      <c r="A35" s="100" t="s">
        <v>400</v>
      </c>
      <c r="B35" s="100" t="s">
        <v>683</v>
      </c>
      <c r="C35" s="22"/>
      <c r="D35" s="21"/>
      <c r="E35" s="21">
        <v>20</v>
      </c>
      <c r="F35" s="21"/>
      <c r="G35" s="22">
        <v>60</v>
      </c>
      <c r="H35" s="21">
        <v>55</v>
      </c>
      <c r="I35" s="21"/>
      <c r="J35" s="21">
        <v>60</v>
      </c>
      <c r="K35" s="23">
        <f>SUM(C35:H35)</f>
        <v>135</v>
      </c>
      <c r="L35" s="23">
        <f>COUNT(C35:H35)</f>
        <v>3</v>
      </c>
      <c r="M35" s="23">
        <f>ROUND(K35/L35,1)</f>
        <v>45</v>
      </c>
    </row>
    <row r="36" spans="1:13" ht="12.75">
      <c r="A36" s="20" t="s">
        <v>585</v>
      </c>
      <c r="B36" s="20" t="s">
        <v>643</v>
      </c>
      <c r="C36" s="21"/>
      <c r="D36" s="21">
        <v>20</v>
      </c>
      <c r="E36" s="21">
        <v>45</v>
      </c>
      <c r="F36" s="21"/>
      <c r="G36" s="22"/>
      <c r="H36" s="22">
        <v>65</v>
      </c>
      <c r="I36" s="22"/>
      <c r="J36" s="22"/>
      <c r="K36" s="23">
        <f>SUM(C36:H36)</f>
        <v>130</v>
      </c>
      <c r="L36" s="23">
        <f>COUNT(C36:H36)</f>
        <v>3</v>
      </c>
      <c r="M36" s="23">
        <f>ROUND(K36/L36,1)</f>
        <v>43.3</v>
      </c>
    </row>
    <row r="37" spans="1:13" ht="12.75">
      <c r="A37" s="20" t="s">
        <v>585</v>
      </c>
      <c r="B37" s="20" t="s">
        <v>639</v>
      </c>
      <c r="C37" s="21"/>
      <c r="D37" s="22"/>
      <c r="E37" s="21">
        <v>65</v>
      </c>
      <c r="F37" s="22"/>
      <c r="G37" s="21">
        <v>20</v>
      </c>
      <c r="H37" s="21"/>
      <c r="I37" s="21"/>
      <c r="J37" s="21">
        <v>35</v>
      </c>
      <c r="K37" s="23">
        <f>SUM(C37:H37)</f>
        <v>85</v>
      </c>
      <c r="L37" s="23">
        <f>COUNT(C37:H37)</f>
        <v>2</v>
      </c>
      <c r="M37" s="23">
        <f>ROUND(K37/L37,1)</f>
        <v>42.5</v>
      </c>
    </row>
    <row r="38" spans="1:13" ht="12.75">
      <c r="A38" s="20" t="s">
        <v>597</v>
      </c>
      <c r="B38" s="20" t="s">
        <v>650</v>
      </c>
      <c r="C38" s="22"/>
      <c r="D38" s="21"/>
      <c r="E38" s="21">
        <v>25</v>
      </c>
      <c r="F38" s="22"/>
      <c r="G38" s="21">
        <v>45</v>
      </c>
      <c r="H38" s="21"/>
      <c r="I38" s="21"/>
      <c r="J38" s="21">
        <v>35</v>
      </c>
      <c r="K38" s="23">
        <f>SUM(C38:H38)</f>
        <v>70</v>
      </c>
      <c r="L38" s="23">
        <f>COUNT(C38:H38)</f>
        <v>2</v>
      </c>
      <c r="M38" s="23">
        <f>ROUND(K38/L38,1)</f>
        <v>35</v>
      </c>
    </row>
    <row r="39" spans="1:13" ht="12.75">
      <c r="A39" s="20" t="s">
        <v>469</v>
      </c>
      <c r="B39" s="20" t="s">
        <v>671</v>
      </c>
      <c r="C39" s="21">
        <v>30</v>
      </c>
      <c r="D39" s="22"/>
      <c r="E39" s="21"/>
      <c r="F39" s="22"/>
      <c r="G39" s="21">
        <v>40</v>
      </c>
      <c r="H39" s="21"/>
      <c r="I39" s="21"/>
      <c r="J39" s="21">
        <v>35</v>
      </c>
      <c r="K39" s="23">
        <f>SUM(C39:H39)</f>
        <v>70</v>
      </c>
      <c r="L39" s="23">
        <f>COUNT(C39:H39)</f>
        <v>2</v>
      </c>
      <c r="M39" s="23">
        <f>ROUND(K39/L39,1)</f>
        <v>35</v>
      </c>
    </row>
    <row r="40" spans="1:13" ht="12.75">
      <c r="A40" s="100" t="s">
        <v>282</v>
      </c>
      <c r="B40" s="100" t="s">
        <v>666</v>
      </c>
      <c r="C40" s="21"/>
      <c r="D40" s="21">
        <v>20</v>
      </c>
      <c r="E40" s="22">
        <v>65</v>
      </c>
      <c r="F40" s="21"/>
      <c r="G40" s="21">
        <v>15</v>
      </c>
      <c r="H40" s="22">
        <v>35</v>
      </c>
      <c r="I40" s="22"/>
      <c r="J40" s="22">
        <v>45</v>
      </c>
      <c r="K40" s="23">
        <f>SUM(C40:H40)</f>
        <v>135</v>
      </c>
      <c r="L40" s="23">
        <f>COUNT(C40:H40)</f>
        <v>4</v>
      </c>
      <c r="M40" s="23">
        <f>ROUND(K40/L40,1)</f>
        <v>33.799999999999997</v>
      </c>
    </row>
    <row r="41" spans="1:13" ht="12.75">
      <c r="A41" s="100" t="s">
        <v>286</v>
      </c>
      <c r="B41" s="100" t="s">
        <v>635</v>
      </c>
      <c r="C41" s="21">
        <v>25</v>
      </c>
      <c r="D41" s="22"/>
      <c r="E41" s="21"/>
      <c r="F41" s="21"/>
      <c r="G41" s="22">
        <v>40</v>
      </c>
      <c r="H41" s="21"/>
      <c r="I41" s="21"/>
      <c r="J41" s="21"/>
      <c r="K41" s="23">
        <f>SUM(C41:H41)</f>
        <v>65</v>
      </c>
      <c r="L41" s="23">
        <f>COUNT(C41:H41)</f>
        <v>2</v>
      </c>
      <c r="M41" s="23">
        <f>ROUND(K41/L41,1)</f>
        <v>32.5</v>
      </c>
    </row>
    <row r="42" spans="1:13" ht="12.75">
      <c r="A42" s="20" t="s">
        <v>613</v>
      </c>
      <c r="B42" s="20" t="s">
        <v>678</v>
      </c>
      <c r="C42" s="21">
        <v>30</v>
      </c>
      <c r="D42" s="22"/>
      <c r="E42" s="21">
        <v>35</v>
      </c>
      <c r="F42" s="22"/>
      <c r="G42" s="21">
        <v>20</v>
      </c>
      <c r="H42" s="21">
        <v>45</v>
      </c>
      <c r="I42" s="21"/>
      <c r="J42" s="21">
        <v>25</v>
      </c>
      <c r="K42" s="23">
        <f>SUM(C42:H42)</f>
        <v>130</v>
      </c>
      <c r="L42" s="23">
        <f>COUNT(C42:H42)</f>
        <v>4</v>
      </c>
      <c r="M42" s="23">
        <f>ROUND(K42/L42,1)</f>
        <v>32.5</v>
      </c>
    </row>
    <row r="43" spans="1:13" ht="12.75">
      <c r="A43" s="20" t="s">
        <v>585</v>
      </c>
      <c r="B43" s="20" t="s">
        <v>642</v>
      </c>
      <c r="C43" s="22"/>
      <c r="D43" s="22">
        <v>30</v>
      </c>
      <c r="E43" s="22"/>
      <c r="F43" s="22"/>
      <c r="G43" s="22">
        <v>25</v>
      </c>
      <c r="H43" s="22">
        <v>35</v>
      </c>
      <c r="I43" s="22"/>
      <c r="J43" s="22">
        <v>40</v>
      </c>
      <c r="K43" s="23">
        <f>SUM(C43:H43)</f>
        <v>90</v>
      </c>
      <c r="L43" s="23">
        <f>COUNT(C43:H43)</f>
        <v>3</v>
      </c>
      <c r="M43" s="23">
        <f>ROUND(K43/L43,1)</f>
        <v>30</v>
      </c>
    </row>
    <row r="44" spans="1:13" ht="12.75">
      <c r="A44" s="20" t="s">
        <v>657</v>
      </c>
      <c r="B44" s="20" t="s">
        <v>658</v>
      </c>
      <c r="C44" s="21"/>
      <c r="D44" s="21">
        <v>45</v>
      </c>
      <c r="E44" s="21">
        <v>35</v>
      </c>
      <c r="F44" s="21"/>
      <c r="G44" s="22">
        <v>15</v>
      </c>
      <c r="H44" s="22">
        <v>25</v>
      </c>
      <c r="I44" s="22"/>
      <c r="J44" s="22">
        <v>45</v>
      </c>
      <c r="K44" s="23">
        <f>SUM(C44:H44)</f>
        <v>120</v>
      </c>
      <c r="L44" s="23">
        <f>COUNT(C44:H44)</f>
        <v>4</v>
      </c>
      <c r="M44" s="23">
        <f>ROUND(K44/L44,1)</f>
        <v>30</v>
      </c>
    </row>
    <row r="45" spans="1:13" ht="12.75">
      <c r="A45" s="20" t="s">
        <v>613</v>
      </c>
      <c r="B45" s="20" t="s">
        <v>681</v>
      </c>
      <c r="C45" s="21">
        <v>25</v>
      </c>
      <c r="D45" s="21"/>
      <c r="E45" s="21">
        <v>15</v>
      </c>
      <c r="F45" s="22"/>
      <c r="G45" s="21">
        <v>15</v>
      </c>
      <c r="H45" s="22">
        <v>45</v>
      </c>
      <c r="I45" s="22"/>
      <c r="J45" s="22">
        <v>15</v>
      </c>
      <c r="K45" s="23">
        <f>SUM(C45:H45)</f>
        <v>100</v>
      </c>
      <c r="L45" s="23">
        <f>COUNT(C45:H45)</f>
        <v>4</v>
      </c>
      <c r="M45" s="23">
        <f>ROUND(K45/L45,1)</f>
        <v>25</v>
      </c>
    </row>
    <row r="46" spans="1:13" ht="12.75">
      <c r="A46" s="20" t="s">
        <v>469</v>
      </c>
      <c r="B46" s="20" t="s">
        <v>672</v>
      </c>
      <c r="C46" s="22"/>
      <c r="D46" s="21">
        <v>15</v>
      </c>
      <c r="E46" s="22"/>
      <c r="F46" s="21"/>
      <c r="G46" s="21"/>
      <c r="H46" s="21">
        <v>25</v>
      </c>
      <c r="I46" s="21"/>
      <c r="J46" s="21"/>
      <c r="K46" s="23">
        <f>SUM(C46:H46)</f>
        <v>40</v>
      </c>
      <c r="L46" s="23">
        <f>COUNT(C46:H46)</f>
        <v>2</v>
      </c>
      <c r="M46" s="23">
        <f>ROUND(K46/L46,1)</f>
        <v>20</v>
      </c>
    </row>
    <row r="47" spans="1:13" ht="12.75">
      <c r="A47" s="20" t="s">
        <v>484</v>
      </c>
      <c r="B47" s="20" t="s">
        <v>630</v>
      </c>
      <c r="C47" s="22">
        <v>15</v>
      </c>
      <c r="D47" s="22">
        <v>25</v>
      </c>
      <c r="E47" s="22"/>
      <c r="F47" s="22"/>
      <c r="G47" s="22"/>
      <c r="H47" s="21">
        <v>15</v>
      </c>
      <c r="I47" s="21"/>
      <c r="J47" s="21"/>
      <c r="K47" s="23">
        <f>SUM(C47:H47)</f>
        <v>55</v>
      </c>
      <c r="L47" s="23">
        <f>COUNT(C47:H47)</f>
        <v>3</v>
      </c>
      <c r="M47" s="23">
        <f>ROUND(K47/L47,1)</f>
        <v>18.3</v>
      </c>
    </row>
    <row r="48" spans="1:13" ht="12.75">
      <c r="A48" s="20" t="s">
        <v>484</v>
      </c>
      <c r="B48" s="20" t="s">
        <v>628</v>
      </c>
      <c r="C48" s="22"/>
      <c r="D48" s="21"/>
      <c r="E48" s="22"/>
      <c r="F48" s="21"/>
      <c r="G48" s="21">
        <v>15</v>
      </c>
      <c r="H48" s="21"/>
      <c r="I48" s="21"/>
      <c r="J48" s="21">
        <v>15</v>
      </c>
      <c r="K48" s="23">
        <f>SUM(C48:H48)</f>
        <v>15</v>
      </c>
      <c r="L48" s="23">
        <f>COUNT(C48:H48)</f>
        <v>1</v>
      </c>
      <c r="M48" s="23">
        <f>ROUND(K48/L48,1)</f>
        <v>15</v>
      </c>
    </row>
    <row r="49" spans="1:13" ht="12.75">
      <c r="A49" s="20" t="s">
        <v>657</v>
      </c>
      <c r="B49" s="20" t="s">
        <v>660</v>
      </c>
      <c r="C49" s="21"/>
      <c r="D49" s="21">
        <v>10</v>
      </c>
      <c r="E49" s="21">
        <v>20</v>
      </c>
      <c r="F49" s="21"/>
      <c r="G49" s="22">
        <v>15</v>
      </c>
      <c r="H49" s="22">
        <v>15</v>
      </c>
      <c r="I49" s="22"/>
      <c r="J49" s="22">
        <v>-5</v>
      </c>
      <c r="K49" s="23">
        <f>SUM(C49:H49)</f>
        <v>60</v>
      </c>
      <c r="L49" s="23">
        <f>COUNT(C49:H49)</f>
        <v>4</v>
      </c>
      <c r="M49" s="23">
        <f>ROUND(K49/L49,1)</f>
        <v>15</v>
      </c>
    </row>
    <row r="50" spans="1:13" ht="12.75">
      <c r="A50" s="20" t="s">
        <v>469</v>
      </c>
      <c r="B50" s="20" t="s">
        <v>670</v>
      </c>
      <c r="C50" s="22"/>
      <c r="D50" s="21">
        <v>25</v>
      </c>
      <c r="E50" s="21"/>
      <c r="F50" s="22"/>
      <c r="G50" s="21"/>
      <c r="H50" s="21">
        <v>5</v>
      </c>
      <c r="I50" s="21"/>
      <c r="J50" s="21"/>
      <c r="K50" s="23">
        <f>SUM(C50:H50)</f>
        <v>30</v>
      </c>
      <c r="L50" s="23">
        <f>COUNT(C50:H50)</f>
        <v>2</v>
      </c>
      <c r="M50" s="23">
        <f>ROUND(K50/L50,1)</f>
        <v>15</v>
      </c>
    </row>
    <row r="51" spans="1:13" ht="12.75">
      <c r="A51" s="100" t="s">
        <v>621</v>
      </c>
      <c r="B51" s="100" t="s">
        <v>654</v>
      </c>
      <c r="C51" s="21">
        <v>15</v>
      </c>
      <c r="D51" s="21"/>
      <c r="E51" s="21">
        <v>10</v>
      </c>
      <c r="F51" s="21"/>
      <c r="G51" s="22">
        <v>10</v>
      </c>
      <c r="H51" s="22">
        <v>15</v>
      </c>
      <c r="I51" s="22"/>
      <c r="J51" s="22">
        <v>10</v>
      </c>
      <c r="K51" s="23">
        <f>SUM(C51:H51)</f>
        <v>50</v>
      </c>
      <c r="L51" s="23">
        <f>COUNT(C51:H51)</f>
        <v>4</v>
      </c>
      <c r="M51" s="23">
        <f>ROUND(K51/L51,1)</f>
        <v>12.5</v>
      </c>
    </row>
    <row r="52" spans="1:13" ht="12.75">
      <c r="A52" s="100" t="s">
        <v>400</v>
      </c>
      <c r="B52" s="100" t="s">
        <v>684</v>
      </c>
      <c r="C52" s="22"/>
      <c r="D52" s="21"/>
      <c r="E52" s="22">
        <v>-10</v>
      </c>
      <c r="F52" s="21"/>
      <c r="G52" s="21">
        <v>10</v>
      </c>
      <c r="H52" s="21">
        <v>5</v>
      </c>
      <c r="I52" s="21"/>
      <c r="J52" s="21">
        <v>25</v>
      </c>
      <c r="K52" s="23">
        <f>SUM(C52:H52)</f>
        <v>5</v>
      </c>
      <c r="L52" s="23">
        <f>COUNT(C52:H52)</f>
        <v>3</v>
      </c>
      <c r="M52" s="23">
        <f>ROUND(K52/L52,1)</f>
        <v>1.7</v>
      </c>
    </row>
    <row r="53" spans="1:13" ht="12.75">
      <c r="A53" s="19" t="s">
        <v>484</v>
      </c>
      <c r="B53" s="20" t="s">
        <v>627</v>
      </c>
      <c r="C53" s="21"/>
      <c r="D53" s="21"/>
      <c r="E53" s="21"/>
      <c r="F53" s="22"/>
      <c r="G53" s="21"/>
      <c r="H53" s="22"/>
      <c r="I53" s="22"/>
      <c r="J53" s="22"/>
      <c r="K53" s="23">
        <f>SUM(C53:H53)</f>
        <v>0</v>
      </c>
      <c r="L53" s="23">
        <f>COUNT(C53:H53)</f>
        <v>0</v>
      </c>
      <c r="M53" s="23" t="e">
        <f>ROUND(K53/L53,1)</f>
        <v>#DIV/0!</v>
      </c>
    </row>
    <row r="54" spans="1:13" ht="12.75">
      <c r="A54" s="20" t="s">
        <v>585</v>
      </c>
      <c r="B54" s="20" t="s">
        <v>640</v>
      </c>
      <c r="C54" s="21"/>
      <c r="D54" s="10"/>
      <c r="E54" s="22"/>
      <c r="F54" s="22"/>
      <c r="G54" s="21"/>
      <c r="H54" s="21"/>
      <c r="I54" s="21"/>
      <c r="J54" s="21"/>
      <c r="K54" s="23">
        <f>SUM(C54:H54)</f>
        <v>0</v>
      </c>
      <c r="L54" s="23">
        <f>COUNT(C54:H54)</f>
        <v>0</v>
      </c>
      <c r="M54" s="23" t="e">
        <f>ROUND(K54/L54,1)</f>
        <v>#DIV/0!</v>
      </c>
    </row>
    <row r="55" spans="1:13" ht="12.75">
      <c r="A55" s="20" t="s">
        <v>657</v>
      </c>
      <c r="B55" s="20" t="s">
        <v>659</v>
      </c>
      <c r="C55" s="21"/>
      <c r="D55" s="21"/>
      <c r="E55" s="21"/>
      <c r="F55" s="21"/>
      <c r="G55" s="22"/>
      <c r="H55" s="22"/>
      <c r="I55" s="22"/>
      <c r="J55" s="22"/>
      <c r="K55" s="23">
        <f>SUM(C55:H55)</f>
        <v>0</v>
      </c>
      <c r="L55" s="23">
        <f>COUNT(C55:H55)</f>
        <v>0</v>
      </c>
      <c r="M55" s="23" t="e">
        <f>ROUND(K55/L55,1)</f>
        <v>#DIV/0!</v>
      </c>
    </row>
    <row r="56" spans="1:13" ht="12.75">
      <c r="A56" s="100" t="s">
        <v>282</v>
      </c>
      <c r="B56" s="100" t="s">
        <v>662</v>
      </c>
      <c r="C56" s="21"/>
      <c r="D56" s="22"/>
      <c r="E56" s="21"/>
      <c r="F56" s="21"/>
      <c r="G56" s="22"/>
      <c r="H56" s="21"/>
      <c r="I56" s="21"/>
      <c r="J56" s="21"/>
      <c r="K56" s="23">
        <f>SUM(C56:H56)</f>
        <v>0</v>
      </c>
      <c r="L56" s="23">
        <f>COUNT(C56:H56)</f>
        <v>0</v>
      </c>
      <c r="M56" s="23" t="e">
        <f>ROUND(K56/L56,1)</f>
        <v>#DIV/0!</v>
      </c>
    </row>
    <row r="57" spans="1:13" ht="12.75">
      <c r="A57" s="100" t="s">
        <v>282</v>
      </c>
      <c r="B57" s="100" t="s">
        <v>665</v>
      </c>
      <c r="C57" s="21"/>
      <c r="D57" s="21"/>
      <c r="E57" s="21"/>
      <c r="F57" s="22"/>
      <c r="G57" s="22"/>
      <c r="H57" s="21"/>
      <c r="I57" s="21"/>
      <c r="J57" s="21"/>
      <c r="K57" s="23">
        <f>SUM(C57:H57)</f>
        <v>0</v>
      </c>
      <c r="L57" s="23">
        <f>COUNT(C57:H57)</f>
        <v>0</v>
      </c>
      <c r="M57" s="23" t="e">
        <f>ROUND(K57/L57,1)</f>
        <v>#DIV/0!</v>
      </c>
    </row>
    <row r="58" spans="1:13" ht="12.75">
      <c r="A58" s="100" t="s">
        <v>583</v>
      </c>
      <c r="B58" s="100" t="s">
        <v>674</v>
      </c>
      <c r="C58" s="21"/>
      <c r="D58" s="10"/>
      <c r="E58" s="22"/>
      <c r="F58" s="21"/>
      <c r="G58" s="22"/>
      <c r="H58" s="21"/>
      <c r="I58" s="21"/>
      <c r="J58" s="21"/>
      <c r="K58" s="23">
        <f>SUM(C58:H58)</f>
        <v>0</v>
      </c>
      <c r="L58" s="23">
        <f>COUNT(C58:H58)</f>
        <v>0</v>
      </c>
      <c r="M58" s="23" t="e">
        <f>ROUND(K58/L58,1)</f>
        <v>#DIV/0!</v>
      </c>
    </row>
    <row r="59" spans="1:13" ht="12.75">
      <c r="A59" s="100" t="s">
        <v>400</v>
      </c>
      <c r="B59" s="100" t="s">
        <v>685</v>
      </c>
      <c r="C59" s="21"/>
      <c r="D59" s="21"/>
      <c r="E59" s="21"/>
      <c r="F59" s="22"/>
      <c r="G59" s="22"/>
      <c r="H59" s="21"/>
      <c r="I59" s="21"/>
      <c r="J59" s="21"/>
      <c r="K59" s="23">
        <f>SUM(C59:H59)</f>
        <v>0</v>
      </c>
      <c r="L59" s="23">
        <f>COUNT(C59:H59)</f>
        <v>0</v>
      </c>
      <c r="M59" s="23" t="e">
        <f>ROUND(K59/L59,1)</f>
        <v>#DIV/0!</v>
      </c>
    </row>
    <row r="60" spans="1:13" ht="12.75">
      <c r="A60" s="100" t="s">
        <v>400</v>
      </c>
      <c r="B60" s="100" t="s">
        <v>686</v>
      </c>
      <c r="C60" s="22"/>
      <c r="D60" s="21"/>
      <c r="E60" s="21"/>
      <c r="F60" s="22"/>
      <c r="G60" s="21"/>
      <c r="H60" s="21"/>
      <c r="I60" s="21"/>
      <c r="J60" s="21"/>
      <c r="K60" s="23">
        <f>SUM(C60:H60)</f>
        <v>0</v>
      </c>
      <c r="L60" s="23">
        <f>COUNT(C60:H60)</f>
        <v>0</v>
      </c>
      <c r="M60" s="23" t="e">
        <f>ROUND(K60/L60,1)</f>
        <v>#DIV/0!</v>
      </c>
    </row>
    <row r="61" spans="1:13" ht="12.75">
      <c r="A61" s="20"/>
      <c r="B61" s="20"/>
      <c r="C61" s="21"/>
      <c r="D61" s="22"/>
      <c r="E61" s="22"/>
      <c r="F61" s="21"/>
      <c r="G61" s="21"/>
      <c r="H61" s="22"/>
      <c r="I61" s="22"/>
      <c r="J61" s="22"/>
      <c r="K61" s="23">
        <f>SUM(C61:H61)</f>
        <v>0</v>
      </c>
      <c r="L61" s="23">
        <f>COUNT(C61:H61)</f>
        <v>0</v>
      </c>
      <c r="M61" s="23" t="e">
        <f>ROUND(K61/L61,1)</f>
        <v>#DIV/0!</v>
      </c>
    </row>
    <row r="62" spans="1:13" ht="12.75">
      <c r="A62" s="20"/>
      <c r="B62" s="20"/>
      <c r="C62" s="22"/>
      <c r="D62" s="21"/>
      <c r="E62" s="21"/>
      <c r="F62" s="21"/>
      <c r="G62" s="21"/>
      <c r="H62" s="22"/>
      <c r="I62" s="22"/>
      <c r="J62" s="22"/>
      <c r="K62" s="23">
        <f>SUM(C62:H62)</f>
        <v>0</v>
      </c>
      <c r="L62" s="23">
        <f>COUNT(C62:H62)</f>
        <v>0</v>
      </c>
      <c r="M62" s="23" t="e">
        <f>ROUND(K62/L62,1)</f>
        <v>#DIV/0!</v>
      </c>
    </row>
    <row r="63" spans="1:13" ht="12.75">
      <c r="A63" s="20"/>
      <c r="B63" s="20"/>
      <c r="C63" s="22"/>
      <c r="D63" s="21"/>
      <c r="E63" s="22"/>
      <c r="F63" s="21"/>
      <c r="G63" s="21"/>
      <c r="H63" s="21"/>
      <c r="I63" s="21"/>
      <c r="J63" s="21"/>
      <c r="K63" s="23">
        <f>SUM(C63:H63)</f>
        <v>0</v>
      </c>
      <c r="L63" s="23">
        <f>COUNT(C63:H63)</f>
        <v>0</v>
      </c>
      <c r="M63" s="23" t="e">
        <f>ROUND(K63/L63,1)</f>
        <v>#DIV/0!</v>
      </c>
    </row>
    <row r="64" spans="1:13" ht="12.75">
      <c r="A64" s="32"/>
      <c r="B64" s="20"/>
      <c r="C64" s="22"/>
      <c r="D64" s="21"/>
      <c r="E64" s="21"/>
      <c r="F64" s="22"/>
      <c r="G64" s="21"/>
      <c r="H64" s="21"/>
      <c r="I64" s="21"/>
      <c r="J64" s="21"/>
      <c r="K64" s="23">
        <f>SUM(C64:H64)</f>
        <v>0</v>
      </c>
      <c r="L64" s="23">
        <f>COUNT(C64:H64)</f>
        <v>0</v>
      </c>
      <c r="M64" s="23" t="e">
        <f>ROUND(K64/L64,1)</f>
        <v>#DIV/0!</v>
      </c>
    </row>
    <row r="65" spans="1:13" ht="12.75">
      <c r="A65" s="20"/>
      <c r="B65" s="20"/>
      <c r="C65" s="21"/>
      <c r="D65" s="21"/>
      <c r="E65" s="22"/>
      <c r="F65" s="21"/>
      <c r="G65" s="21"/>
      <c r="H65" s="22"/>
      <c r="I65" s="22"/>
      <c r="J65" s="22"/>
      <c r="K65" s="23">
        <f>SUM(C65:H65)</f>
        <v>0</v>
      </c>
      <c r="L65" s="23">
        <f>COUNT(C65:H65)</f>
        <v>0</v>
      </c>
      <c r="M65" s="23" t="e">
        <f>ROUND(K65/L65,1)</f>
        <v>#DIV/0!</v>
      </c>
    </row>
    <row r="66" spans="1:13" ht="12.75">
      <c r="A66" s="20"/>
      <c r="B66" s="20"/>
      <c r="C66" s="21"/>
      <c r="D66" s="22"/>
      <c r="E66" s="21"/>
      <c r="F66" s="21"/>
      <c r="G66" s="22"/>
      <c r="H66" s="22"/>
      <c r="I66" s="22"/>
      <c r="J66" s="22"/>
      <c r="K66" s="23">
        <f>SUM(C66:H66)</f>
        <v>0</v>
      </c>
      <c r="L66" s="23">
        <f>COUNT(C66:H66)</f>
        <v>0</v>
      </c>
      <c r="M66" s="23" t="e">
        <f>ROUND(K66/L66,1)</f>
        <v>#DIV/0!</v>
      </c>
    </row>
    <row r="67" spans="1:13" ht="12.75">
      <c r="A67" s="20"/>
      <c r="B67" s="20"/>
      <c r="C67" s="21"/>
      <c r="D67" s="21"/>
      <c r="E67" s="21"/>
      <c r="F67" s="22"/>
      <c r="G67" s="21"/>
      <c r="H67" s="22"/>
      <c r="I67" s="22"/>
      <c r="J67" s="22"/>
      <c r="K67" s="23">
        <f>SUM(C67:H67)</f>
        <v>0</v>
      </c>
      <c r="L67" s="23">
        <f>COUNT(C67:H67)</f>
        <v>0</v>
      </c>
      <c r="M67" s="23" t="e">
        <f>ROUND(K67/L67,1)</f>
        <v>#DIV/0!</v>
      </c>
    </row>
    <row r="68" spans="1:13" ht="12.75">
      <c r="A68" s="20"/>
      <c r="B68" s="20"/>
      <c r="C68" s="21"/>
      <c r="D68" s="21"/>
      <c r="E68" s="22"/>
      <c r="F68" s="21"/>
      <c r="G68" s="21"/>
      <c r="H68" s="22"/>
      <c r="I68" s="22"/>
      <c r="J68" s="22"/>
      <c r="K68" s="23">
        <f>SUM(C68:H68)</f>
        <v>0</v>
      </c>
      <c r="L68" s="23">
        <f>COUNT(C68:H68)</f>
        <v>0</v>
      </c>
      <c r="M68" s="23" t="e">
        <f>ROUND(K68/L68,1)</f>
        <v>#DIV/0!</v>
      </c>
    </row>
    <row r="69" spans="1:13" ht="12.75">
      <c r="A69" s="24"/>
      <c r="B69" s="20"/>
      <c r="C69" s="22"/>
      <c r="D69" s="21"/>
      <c r="E69" s="22"/>
      <c r="F69" s="21"/>
      <c r="G69" s="21"/>
      <c r="H69" s="21"/>
      <c r="I69" s="21"/>
      <c r="J69" s="21"/>
      <c r="K69" s="23">
        <f>SUM(C69:H69)</f>
        <v>0</v>
      </c>
      <c r="L69" s="23">
        <f>COUNT(C69:H69)</f>
        <v>0</v>
      </c>
      <c r="M69" s="23" t="e">
        <f>ROUND(K69/L69,1)</f>
        <v>#DIV/0!</v>
      </c>
    </row>
    <row r="70" spans="1:13" ht="12.75">
      <c r="A70" s="32"/>
      <c r="B70" s="20"/>
      <c r="C70" s="21"/>
      <c r="D70" s="21"/>
      <c r="E70" s="22"/>
      <c r="F70" s="22"/>
      <c r="G70" s="22"/>
      <c r="H70" s="22"/>
      <c r="I70" s="22"/>
      <c r="J70" s="22"/>
      <c r="K70" s="23">
        <f>SUM(C70:H70)</f>
        <v>0</v>
      </c>
      <c r="L70" s="23">
        <f>COUNT(C70:H70)</f>
        <v>0</v>
      </c>
      <c r="M70" s="23" t="e">
        <f>ROUND(K70/L70,1)</f>
        <v>#DIV/0!</v>
      </c>
    </row>
    <row r="71" spans="1:13" ht="12.75">
      <c r="A71" s="20"/>
      <c r="B71" s="20"/>
      <c r="C71" s="22"/>
      <c r="D71" s="21"/>
      <c r="E71" s="22"/>
      <c r="F71" s="21"/>
      <c r="G71" s="21"/>
      <c r="H71" s="21"/>
      <c r="I71" s="21"/>
      <c r="J71" s="21"/>
      <c r="K71" s="23">
        <f>SUM(C71:H71)</f>
        <v>0</v>
      </c>
      <c r="L71" s="23">
        <f>COUNT(C71:H71)</f>
        <v>0</v>
      </c>
      <c r="M71" s="23" t="e">
        <f>ROUND(K71/L71,1)</f>
        <v>#DIV/0!</v>
      </c>
    </row>
    <row r="72" spans="1:13" ht="12.75">
      <c r="A72" s="20"/>
      <c r="B72" s="20"/>
      <c r="C72" s="21"/>
      <c r="D72" s="10"/>
      <c r="E72" s="21"/>
      <c r="F72" s="22"/>
      <c r="G72" s="21"/>
      <c r="H72" s="22"/>
      <c r="I72" s="22"/>
      <c r="J72" s="22"/>
      <c r="K72" s="23">
        <f>SUM(C72:H72)</f>
        <v>0</v>
      </c>
      <c r="L72" s="23">
        <f>COUNT(C72:H72)</f>
        <v>0</v>
      </c>
      <c r="M72" s="23" t="e">
        <f>ROUND(K72/L72,1)</f>
        <v>#DIV/0!</v>
      </c>
    </row>
    <row r="73" spans="1:13" ht="12.75">
      <c r="A73" s="20"/>
      <c r="B73" s="20"/>
      <c r="C73" s="22"/>
      <c r="D73" s="21"/>
      <c r="E73" s="21"/>
      <c r="F73" s="22"/>
      <c r="G73" s="21"/>
      <c r="H73" s="21"/>
      <c r="I73" s="21"/>
      <c r="J73" s="21"/>
      <c r="K73" s="23">
        <f>SUM(C73:H73)</f>
        <v>0</v>
      </c>
      <c r="L73" s="23">
        <f>COUNT(C73:H73)</f>
        <v>0</v>
      </c>
      <c r="M73" s="23" t="e">
        <f>ROUND(K73/L73,1)</f>
        <v>#DIV/0!</v>
      </c>
    </row>
    <row r="74" spans="1:13" ht="12.75">
      <c r="A74" s="20"/>
      <c r="B74" s="20"/>
      <c r="C74" s="22"/>
      <c r="D74" s="22"/>
      <c r="E74" s="21"/>
      <c r="F74" s="21"/>
      <c r="G74" s="21"/>
      <c r="H74" s="21"/>
      <c r="I74" s="21"/>
      <c r="J74" s="21"/>
      <c r="K74" s="23">
        <f>SUM(C74:H74)</f>
        <v>0</v>
      </c>
      <c r="L74" s="23">
        <f>COUNT(C74:H74)</f>
        <v>0</v>
      </c>
      <c r="M74" s="23" t="e">
        <f>ROUND(K74/L74,1)</f>
        <v>#DIV/0!</v>
      </c>
    </row>
    <row r="75" spans="1:13" ht="12.75">
      <c r="A75" s="20"/>
      <c r="B75" s="20"/>
      <c r="C75" s="22"/>
      <c r="D75" s="22"/>
      <c r="E75" s="21"/>
      <c r="F75" s="21"/>
      <c r="G75" s="21"/>
      <c r="H75" s="21"/>
      <c r="I75" s="21"/>
      <c r="J75" s="21"/>
      <c r="K75" s="23">
        <f>SUM(C75:H75)</f>
        <v>0</v>
      </c>
      <c r="L75" s="23">
        <f>COUNT(C75:H75)</f>
        <v>0</v>
      </c>
      <c r="M75" s="23" t="e">
        <f>ROUND(K75/L75,1)</f>
        <v>#DIV/0!</v>
      </c>
    </row>
    <row r="76" spans="1:13" ht="12.75">
      <c r="A76" s="20"/>
      <c r="B76" s="20"/>
      <c r="C76" s="22"/>
      <c r="D76" s="22"/>
      <c r="E76" s="22"/>
      <c r="F76" s="22"/>
      <c r="G76" s="22"/>
      <c r="H76" s="22"/>
      <c r="I76" s="22"/>
      <c r="J76" s="22"/>
      <c r="K76" s="23">
        <f>SUM(C76:H76)</f>
        <v>0</v>
      </c>
      <c r="L76" s="23">
        <f>COUNT(C76:H76)</f>
        <v>0</v>
      </c>
      <c r="M76" s="23" t="e">
        <f>ROUND(K76/L76,1)</f>
        <v>#DIV/0!</v>
      </c>
    </row>
    <row r="77" spans="1:13" ht="12.75">
      <c r="A77" s="20"/>
      <c r="B77" s="20"/>
      <c r="C77" s="21"/>
      <c r="D77" s="22"/>
      <c r="E77" s="21"/>
      <c r="F77" s="21"/>
      <c r="G77" s="22"/>
      <c r="H77" s="21"/>
      <c r="I77" s="21"/>
      <c r="J77" s="21"/>
      <c r="K77" s="23">
        <f>SUM(C77:H77)</f>
        <v>0</v>
      </c>
      <c r="L77" s="23">
        <f>COUNT(C77:H77)</f>
        <v>0</v>
      </c>
      <c r="M77" s="23" t="e">
        <f>ROUND(K77/L77,1)</f>
        <v>#DIV/0!</v>
      </c>
    </row>
    <row r="78" spans="1:13" ht="12.75">
      <c r="A78" s="20"/>
      <c r="B78" s="20"/>
      <c r="C78" s="21"/>
      <c r="D78" s="22"/>
      <c r="E78" s="21"/>
      <c r="F78" s="21"/>
      <c r="G78" s="22"/>
      <c r="H78" s="21"/>
      <c r="I78" s="21"/>
      <c r="J78" s="21"/>
      <c r="K78" s="23">
        <f>SUM(C78:H78)</f>
        <v>0</v>
      </c>
      <c r="L78" s="23">
        <f>COUNT(C78:H78)</f>
        <v>0</v>
      </c>
      <c r="M78" s="23" t="e">
        <f>ROUND(K78/L78,1)</f>
        <v>#DIV/0!</v>
      </c>
    </row>
    <row r="79" spans="1:13" ht="12.75">
      <c r="A79" s="20"/>
      <c r="B79" s="20"/>
      <c r="C79" s="22"/>
      <c r="D79" s="21"/>
      <c r="E79" s="21"/>
      <c r="F79" s="21"/>
      <c r="G79" s="22"/>
      <c r="H79" s="21"/>
      <c r="I79" s="21"/>
      <c r="J79" s="21"/>
      <c r="K79" s="23">
        <f>SUM(C79:H79)</f>
        <v>0</v>
      </c>
      <c r="L79" s="23">
        <f>COUNT(C79:H79)</f>
        <v>0</v>
      </c>
      <c r="M79" s="23" t="e">
        <f>ROUND(K79/L79,1)</f>
        <v>#DIV/0!</v>
      </c>
    </row>
    <row r="80" spans="1:13" ht="12.75">
      <c r="A80" s="20"/>
      <c r="B80" s="20"/>
      <c r="C80" s="22"/>
      <c r="D80" s="22"/>
      <c r="E80" s="21"/>
      <c r="F80" s="21"/>
      <c r="G80" s="21"/>
      <c r="H80" s="21"/>
      <c r="I80" s="21"/>
      <c r="J80" s="21"/>
      <c r="K80" s="23">
        <f>SUM(C80:H80)</f>
        <v>0</v>
      </c>
      <c r="L80" s="23">
        <f>COUNT(C80:H80)</f>
        <v>0</v>
      </c>
      <c r="M80" s="23" t="e">
        <f>ROUND(K80/L80,1)</f>
        <v>#DIV/0!</v>
      </c>
    </row>
    <row r="81" spans="1:13" ht="12.75">
      <c r="A81" s="20"/>
      <c r="B81" s="20"/>
      <c r="C81" s="21"/>
      <c r="D81" s="22"/>
      <c r="E81" s="22"/>
      <c r="F81" s="21"/>
      <c r="G81" s="21"/>
      <c r="H81" s="21"/>
      <c r="I81" s="21"/>
      <c r="J81" s="21"/>
      <c r="K81" s="23">
        <f>SUM(C81:H81)</f>
        <v>0</v>
      </c>
      <c r="L81" s="23">
        <f>COUNT(C81:H81)</f>
        <v>0</v>
      </c>
      <c r="M81" s="23" t="e">
        <f>ROUND(K81/L81,1)</f>
        <v>#DIV/0!</v>
      </c>
    </row>
    <row r="82" spans="1:13" ht="12.75">
      <c r="A82" s="20"/>
      <c r="B82" s="20"/>
      <c r="C82" s="21"/>
      <c r="D82" s="21"/>
      <c r="E82" s="22"/>
      <c r="F82" s="21"/>
      <c r="G82" s="21"/>
      <c r="H82" s="22"/>
      <c r="I82" s="22"/>
      <c r="J82" s="22"/>
      <c r="K82" s="23">
        <f>SUM(C82:H82)</f>
        <v>0</v>
      </c>
      <c r="L82" s="23">
        <f>COUNT(C82:H82)</f>
        <v>0</v>
      </c>
      <c r="M82" s="23" t="e">
        <f>ROUND(K82/L82,1)</f>
        <v>#DIV/0!</v>
      </c>
    </row>
    <row r="83" spans="1:13" ht="12.75">
      <c r="A83" s="20"/>
      <c r="B83" s="20"/>
      <c r="C83" s="21"/>
      <c r="D83" s="21"/>
      <c r="E83" s="21"/>
      <c r="F83" s="21"/>
      <c r="G83" s="22"/>
      <c r="H83" s="22"/>
      <c r="I83" s="22"/>
      <c r="J83" s="22"/>
      <c r="K83" s="23">
        <f>SUM(C83:H83)</f>
        <v>0</v>
      </c>
      <c r="L83" s="23">
        <f>COUNT(C83:H83)</f>
        <v>0</v>
      </c>
      <c r="M83" s="23" t="e">
        <f>ROUND(K83/L83,1)</f>
        <v>#DIV/0!</v>
      </c>
    </row>
    <row r="84" spans="1:13" ht="12.75">
      <c r="A84" s="20"/>
      <c r="B84" s="20"/>
      <c r="C84" s="22"/>
      <c r="D84" s="22"/>
      <c r="E84" s="21"/>
      <c r="F84" s="21"/>
      <c r="G84" s="21"/>
      <c r="H84" s="21"/>
      <c r="I84" s="21"/>
      <c r="J84" s="21"/>
      <c r="K84" s="23">
        <f>SUM(C84:H84)</f>
        <v>0</v>
      </c>
      <c r="L84" s="23">
        <f>COUNT(C84:H84)</f>
        <v>0</v>
      </c>
      <c r="M84" s="23" t="e">
        <f>ROUND(K84/L84,1)</f>
        <v>#DIV/0!</v>
      </c>
    </row>
    <row r="85" spans="1:13" ht="12.75">
      <c r="A85" s="20"/>
      <c r="B85" s="20"/>
      <c r="C85" s="22"/>
      <c r="D85" s="22"/>
      <c r="E85" s="22"/>
      <c r="F85" s="21"/>
      <c r="G85" s="21"/>
      <c r="H85" s="21"/>
      <c r="I85" s="21"/>
      <c r="J85" s="21"/>
      <c r="K85" s="23">
        <f>SUM(C85:H85)</f>
        <v>0</v>
      </c>
      <c r="L85" s="23">
        <f>COUNT(C85:H85)</f>
        <v>0</v>
      </c>
      <c r="M85" s="23" t="e">
        <f>ROUND(K85/L85,1)</f>
        <v>#DIV/0!</v>
      </c>
    </row>
    <row r="86" spans="1:13" ht="12.75">
      <c r="A86" s="20"/>
      <c r="B86" s="20"/>
      <c r="C86" s="21"/>
      <c r="D86" s="21"/>
      <c r="E86" s="21"/>
      <c r="F86" s="22"/>
      <c r="G86" s="22"/>
      <c r="H86" s="21"/>
      <c r="I86" s="21"/>
      <c r="J86" s="21"/>
      <c r="K86" s="23">
        <f>SUM(C86:H86)</f>
        <v>0</v>
      </c>
      <c r="L86" s="23">
        <f>COUNT(C86:H86)</f>
        <v>0</v>
      </c>
      <c r="M86" s="23" t="e">
        <f>ROUND(K86/L86,1)</f>
        <v>#DIV/0!</v>
      </c>
    </row>
    <row r="87" spans="1:13" ht="12.75">
      <c r="A87" s="20"/>
      <c r="B87" s="20"/>
      <c r="C87" s="21"/>
      <c r="D87" s="22"/>
      <c r="E87" s="21"/>
      <c r="F87" s="21"/>
      <c r="G87" s="21"/>
      <c r="H87" s="21"/>
      <c r="I87" s="21"/>
      <c r="J87" s="21"/>
      <c r="K87" s="23">
        <f>SUM(C87:H87)</f>
        <v>0</v>
      </c>
      <c r="L87" s="23">
        <f>COUNT(C87:H87)</f>
        <v>0</v>
      </c>
      <c r="M87" s="23" t="e">
        <f>ROUND(K87/L87,1)</f>
        <v>#DIV/0!</v>
      </c>
    </row>
    <row r="88" spans="1:13" ht="12.75">
      <c r="A88" s="20"/>
      <c r="B88" s="20"/>
      <c r="C88" s="21"/>
      <c r="D88" s="21"/>
      <c r="E88" s="21"/>
      <c r="F88" s="22"/>
      <c r="G88" s="21"/>
      <c r="H88" s="22"/>
      <c r="I88" s="22"/>
      <c r="J88" s="22"/>
      <c r="K88" s="23">
        <f>SUM(C88:H88)</f>
        <v>0</v>
      </c>
      <c r="L88" s="23">
        <f>COUNT(C88:H88)</f>
        <v>0</v>
      </c>
      <c r="M88" s="23" t="e">
        <f>ROUND(K88/L88,1)</f>
        <v>#DIV/0!</v>
      </c>
    </row>
    <row r="89" spans="1:13" ht="12.75">
      <c r="A89" s="20"/>
      <c r="B89" s="20"/>
      <c r="C89" s="22"/>
      <c r="D89" s="22"/>
      <c r="E89" s="22"/>
      <c r="F89" s="22"/>
      <c r="G89" s="22"/>
      <c r="H89" s="22"/>
      <c r="I89" s="22"/>
      <c r="J89" s="22"/>
      <c r="K89" s="23">
        <f>SUM(C89:H89)</f>
        <v>0</v>
      </c>
      <c r="L89" s="23">
        <f>COUNT(C89:H89)</f>
        <v>0</v>
      </c>
      <c r="M89" s="23" t="e">
        <f>ROUND(K89/L89,1)</f>
        <v>#DIV/0!</v>
      </c>
    </row>
    <row r="90" spans="1:13" ht="12.75">
      <c r="A90" s="20"/>
      <c r="B90" s="20"/>
      <c r="C90" s="21"/>
      <c r="D90" s="21"/>
      <c r="E90" s="21"/>
      <c r="F90" s="21"/>
      <c r="G90" s="22"/>
      <c r="H90" s="22"/>
      <c r="I90" s="22"/>
      <c r="J90" s="22"/>
      <c r="K90" s="23">
        <f>SUM(C90:H90)</f>
        <v>0</v>
      </c>
      <c r="L90" s="23">
        <f>COUNT(C90:H90)</f>
        <v>0</v>
      </c>
      <c r="M90" s="23" t="e">
        <f>ROUND(K90/L90,1)</f>
        <v>#DIV/0!</v>
      </c>
    </row>
    <row r="91" spans="1:13" ht="12.75">
      <c r="A91" s="20"/>
      <c r="B91" s="20"/>
      <c r="C91" s="21"/>
      <c r="D91" s="21"/>
      <c r="E91" s="22"/>
      <c r="F91" s="21"/>
      <c r="G91" s="22"/>
      <c r="H91" s="21"/>
      <c r="I91" s="21"/>
      <c r="J91" s="21"/>
      <c r="K91" s="23">
        <f>SUM(C91:H91)</f>
        <v>0</v>
      </c>
      <c r="L91" s="23">
        <f>COUNT(C91:H91)</f>
        <v>0</v>
      </c>
      <c r="M91" s="23" t="e">
        <f>ROUND(K91/L91,1)</f>
        <v>#DIV/0!</v>
      </c>
    </row>
    <row r="92" spans="1:13" ht="12.75">
      <c r="A92" s="20"/>
      <c r="B92" s="20"/>
      <c r="C92" s="22"/>
      <c r="D92" s="22"/>
      <c r="E92" s="22"/>
      <c r="F92" s="22"/>
      <c r="G92" s="22"/>
      <c r="H92" s="22"/>
      <c r="I92" s="22"/>
      <c r="J92" s="22"/>
      <c r="K92" s="23">
        <f>SUM(C92:H92)</f>
        <v>0</v>
      </c>
      <c r="L92" s="23">
        <f>COUNT(C92:H92)</f>
        <v>0</v>
      </c>
      <c r="M92" s="23" t="e">
        <f>ROUND(K92/L92,1)</f>
        <v>#DIV/0!</v>
      </c>
    </row>
    <row r="93" spans="1:13" ht="12.75">
      <c r="A93" s="20"/>
      <c r="B93" s="20"/>
      <c r="C93" s="22"/>
      <c r="D93" s="21"/>
      <c r="E93" s="22"/>
      <c r="F93" s="21"/>
      <c r="G93" s="21"/>
      <c r="H93" s="21"/>
      <c r="I93" s="21"/>
      <c r="J93" s="21"/>
      <c r="K93" s="23">
        <f>SUM(C93:H93)</f>
        <v>0</v>
      </c>
      <c r="L93" s="23">
        <f>COUNT(C93:H93)</f>
        <v>0</v>
      </c>
      <c r="M93" s="23" t="e">
        <f>ROUND(K93/L93,1)</f>
        <v>#DIV/0!</v>
      </c>
    </row>
    <row r="94" spans="1:13" ht="12.75">
      <c r="A94" s="20"/>
      <c r="B94" s="20"/>
      <c r="C94" s="21"/>
      <c r="D94" s="21"/>
      <c r="E94" s="22"/>
      <c r="F94" s="21"/>
      <c r="G94" s="21"/>
      <c r="H94" s="22"/>
      <c r="I94" s="22"/>
      <c r="J94" s="22"/>
      <c r="K94" s="23">
        <f>SUM(C94:H94)</f>
        <v>0</v>
      </c>
      <c r="L94" s="23">
        <f>COUNT(C94:H94)</f>
        <v>0</v>
      </c>
      <c r="M94" s="23" t="e">
        <f>ROUND(K94/L94,1)</f>
        <v>#DIV/0!</v>
      </c>
    </row>
    <row r="95" spans="1:13" ht="12.75">
      <c r="A95" s="20"/>
      <c r="B95" s="20"/>
      <c r="C95" s="22"/>
      <c r="D95" s="21"/>
      <c r="E95" s="21"/>
      <c r="F95" s="21"/>
      <c r="G95" s="22"/>
      <c r="H95" s="21"/>
      <c r="I95" s="21"/>
      <c r="J95" s="21"/>
      <c r="K95" s="23">
        <f>SUM(C95:H95)</f>
        <v>0</v>
      </c>
      <c r="L95" s="23">
        <f>COUNT(C95:H95)</f>
        <v>0</v>
      </c>
      <c r="M95" s="23" t="e">
        <f>ROUND(K95/L95,1)</f>
        <v>#DIV/0!</v>
      </c>
    </row>
    <row r="96" spans="1:13" ht="12.75">
      <c r="A96" s="20"/>
      <c r="B96" s="20"/>
      <c r="C96" s="21"/>
      <c r="D96" s="21"/>
      <c r="E96" s="21"/>
      <c r="F96" s="21"/>
      <c r="G96" s="22"/>
      <c r="H96" s="22"/>
      <c r="I96" s="22"/>
      <c r="J96" s="22"/>
      <c r="K96" s="23">
        <f>SUM(C96:H96)</f>
        <v>0</v>
      </c>
      <c r="L96" s="23">
        <f>COUNT(C96:H96)</f>
        <v>0</v>
      </c>
      <c r="M96" s="23" t="e">
        <f>ROUND(K96/L96,1)</f>
        <v>#DIV/0!</v>
      </c>
    </row>
    <row r="97" spans="1:13" ht="12.75">
      <c r="A97" s="20"/>
      <c r="B97" s="20"/>
      <c r="C97" s="22"/>
      <c r="D97" s="22"/>
      <c r="E97" s="22"/>
      <c r="F97" s="22"/>
      <c r="G97" s="22"/>
      <c r="H97" s="22"/>
      <c r="I97" s="22"/>
      <c r="J97" s="22"/>
      <c r="K97" s="23">
        <f>SUM(C97:H97)</f>
        <v>0</v>
      </c>
      <c r="L97" s="23">
        <f>COUNT(C97:H97)</f>
        <v>0</v>
      </c>
      <c r="M97" s="23" t="e">
        <f>ROUND(K97/L97,1)</f>
        <v>#DIV/0!</v>
      </c>
    </row>
    <row r="98" spans="1:13" ht="12.75">
      <c r="A98" s="20"/>
      <c r="B98" s="20"/>
      <c r="C98" s="22"/>
      <c r="D98" s="22"/>
      <c r="E98" s="21"/>
      <c r="F98" s="21"/>
      <c r="G98" s="21"/>
      <c r="H98" s="21"/>
      <c r="I98" s="21"/>
      <c r="J98" s="21"/>
      <c r="K98" s="23">
        <f>SUM(C98:H98)</f>
        <v>0</v>
      </c>
      <c r="L98" s="23">
        <f>COUNT(C98:H98)</f>
        <v>0</v>
      </c>
      <c r="M98" s="23" t="e">
        <f>ROUND(K98/L98,1)</f>
        <v>#DIV/0!</v>
      </c>
    </row>
    <row r="99" spans="1:13" ht="12.75">
      <c r="A99" s="20"/>
      <c r="B99" s="20"/>
      <c r="C99" s="22"/>
      <c r="D99" s="21"/>
      <c r="E99" s="21"/>
      <c r="F99" s="21"/>
      <c r="G99" s="22"/>
      <c r="H99" s="22"/>
      <c r="I99" s="22"/>
      <c r="J99" s="22"/>
      <c r="K99" s="23">
        <f>SUM(C99:H99)</f>
        <v>0</v>
      </c>
      <c r="L99" s="23">
        <f>COUNT(C99:H99)</f>
        <v>0</v>
      </c>
      <c r="M99" s="23" t="e">
        <f>ROUND(K99/L99,1)</f>
        <v>#DIV/0!</v>
      </c>
    </row>
    <row r="100" spans="1:13" ht="12.75">
      <c r="A100" s="20"/>
      <c r="B100" s="20"/>
      <c r="C100" s="21"/>
      <c r="D100" s="22"/>
      <c r="E100" s="21"/>
      <c r="F100" s="21"/>
      <c r="G100" s="22"/>
      <c r="H100" s="21"/>
      <c r="I100" s="21"/>
      <c r="J100" s="21"/>
      <c r="K100" s="23">
        <f>SUM(C100:H100)</f>
        <v>0</v>
      </c>
      <c r="L100" s="23">
        <f>COUNT(C100:H100)</f>
        <v>0</v>
      </c>
      <c r="M100" s="23" t="e">
        <f>ROUND(K100/L100,1)</f>
        <v>#DIV/0!</v>
      </c>
    </row>
    <row r="101" spans="1:13" ht="12.75">
      <c r="A101" s="20"/>
      <c r="B101" s="20"/>
      <c r="C101" s="22"/>
      <c r="D101" s="22"/>
      <c r="E101" s="22"/>
      <c r="F101" s="22"/>
      <c r="G101" s="22"/>
      <c r="H101" s="22"/>
      <c r="I101" s="22"/>
      <c r="J101" s="22"/>
      <c r="K101" s="23">
        <v>0</v>
      </c>
      <c r="L101" s="23">
        <v>0</v>
      </c>
      <c r="M101" s="23">
        <v>0</v>
      </c>
    </row>
    <row r="102" spans="1:13" ht="12.75">
      <c r="A102" s="20"/>
      <c r="B102" s="20"/>
      <c r="C102" s="21"/>
      <c r="D102" s="21"/>
      <c r="E102" s="21"/>
      <c r="F102" s="22"/>
      <c r="G102" s="22"/>
      <c r="H102" s="21"/>
      <c r="I102" s="21"/>
      <c r="J102" s="21"/>
      <c r="K102" s="23">
        <v>0</v>
      </c>
      <c r="L102" s="23">
        <v>0</v>
      </c>
      <c r="M102" s="23">
        <v>0</v>
      </c>
    </row>
    <row r="103" spans="1:13" ht="12.75">
      <c r="A103" s="20"/>
      <c r="B103" s="20"/>
      <c r="C103" s="21"/>
      <c r="D103" s="21"/>
      <c r="E103" s="22"/>
      <c r="F103" s="21"/>
      <c r="G103" s="21"/>
      <c r="H103" s="22"/>
      <c r="I103" s="22"/>
      <c r="J103" s="22"/>
      <c r="K103" s="23">
        <f>SUM(C103:H103)</f>
        <v>0</v>
      </c>
      <c r="L103" s="23">
        <f>COUNT(C103:H103)</f>
        <v>0</v>
      </c>
      <c r="M103" s="23">
        <v>0</v>
      </c>
    </row>
    <row r="104" spans="1:13" ht="12.75">
      <c r="A104" s="20"/>
      <c r="B104" s="20"/>
      <c r="C104" s="22"/>
      <c r="D104" s="22"/>
      <c r="E104" s="22"/>
      <c r="F104" s="22"/>
      <c r="G104" s="22"/>
      <c r="H104" s="22"/>
      <c r="I104" s="22"/>
      <c r="J104" s="22"/>
      <c r="K104" s="23">
        <v>0</v>
      </c>
      <c r="L104" s="23">
        <v>0</v>
      </c>
      <c r="M104" s="23">
        <v>0</v>
      </c>
    </row>
    <row r="105" spans="1:13" ht="12.75">
      <c r="A105" s="20"/>
      <c r="B105" s="20"/>
      <c r="C105" s="21"/>
      <c r="D105" s="21"/>
      <c r="E105" s="22"/>
      <c r="F105" s="21"/>
      <c r="G105" s="21"/>
      <c r="H105" s="22"/>
      <c r="I105" s="22"/>
      <c r="J105" s="22"/>
      <c r="K105" s="23">
        <f>SUM(C105:H105)</f>
        <v>0</v>
      </c>
      <c r="L105" s="23">
        <f>COUNT(C105:H105)</f>
        <v>0</v>
      </c>
      <c r="M105" s="23">
        <v>0</v>
      </c>
    </row>
  </sheetData>
  <autoFilter ref="A1:M105" xr:uid="{00000000-0009-0000-0000-000006000000}">
    <sortState xmlns:xlrd2="http://schemas.microsoft.com/office/spreadsheetml/2017/richdata2" ref="A2:M105">
      <sortCondition descending="1" ref="M1:M105"/>
    </sortState>
  </autoFilter>
  <conditionalFormatting sqref="C1:J998">
    <cfRule type="notContainsBlanks" dxfId="1" priority="1">
      <formula>LEN(TRIM(C1))&gt;0</formula>
    </cfRule>
  </conditionalFormatting>
  <pageMargins left="0" right="0" top="0" bottom="0" header="0" footer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CDA01-742C-42EA-A7B5-412DA7A25841}">
  <sheetPr>
    <outlinePr summaryBelow="0" summaryRight="0"/>
  </sheetPr>
  <dimension ref="A1:AE32"/>
  <sheetViews>
    <sheetView workbookViewId="0">
      <selection activeCell="B1" sqref="B1"/>
    </sheetView>
  </sheetViews>
  <sheetFormatPr baseColWidth="10" defaultColWidth="12.5703125" defaultRowHeight="15.75" customHeight="1"/>
  <cols>
    <col min="1" max="1" width="15.140625" bestFit="1" customWidth="1"/>
    <col min="2" max="2" width="16" customWidth="1"/>
    <col min="3" max="3" width="39.5703125" bestFit="1" customWidth="1"/>
    <col min="4" max="4" width="4.42578125" customWidth="1"/>
    <col min="5" max="6" width="4.5703125" customWidth="1"/>
    <col min="7" max="7" width="10.42578125" customWidth="1"/>
    <col min="8" max="9" width="5.42578125" customWidth="1"/>
    <col min="10" max="10" width="6.42578125" customWidth="1"/>
    <col min="11" max="11" width="13.140625" customWidth="1"/>
    <col min="12" max="12" width="6.5703125" hidden="1" customWidth="1"/>
    <col min="13" max="13" width="2.42578125" hidden="1" customWidth="1"/>
    <col min="14" max="14" width="6.85546875" hidden="1" customWidth="1"/>
    <col min="15" max="15" width="8.28515625" customWidth="1"/>
    <col min="16" max="16" width="6.7109375" customWidth="1"/>
    <col min="17" max="17" width="9.85546875" customWidth="1"/>
    <col min="18" max="18" width="35.85546875" bestFit="1" customWidth="1"/>
    <col min="19" max="19" width="10" customWidth="1"/>
    <col min="20" max="20" width="4.85546875" customWidth="1"/>
    <col min="21" max="21" width="7.28515625" customWidth="1"/>
    <col min="22" max="22" width="8.28515625" customWidth="1"/>
    <col min="23" max="23" width="9.85546875" customWidth="1"/>
    <col min="24" max="24" width="35.85546875" bestFit="1" customWidth="1"/>
    <col min="25" max="25" width="10" customWidth="1"/>
    <col min="26" max="26" width="5.85546875" customWidth="1"/>
    <col min="27" max="27" width="9.85546875" customWidth="1"/>
    <col min="28" max="28" width="8.7109375" customWidth="1"/>
    <col min="29" max="29" width="10.28515625" customWidth="1"/>
    <col min="30" max="30" width="35.85546875" bestFit="1" customWidth="1"/>
    <col min="31" max="31" width="10.7109375" customWidth="1"/>
  </cols>
  <sheetData>
    <row r="1" spans="1:31" ht="12.75">
      <c r="A1" s="3" t="s">
        <v>186</v>
      </c>
    </row>
    <row r="2" spans="1:31" ht="15">
      <c r="A2" s="5" t="s">
        <v>187</v>
      </c>
      <c r="B2" s="6" t="s">
        <v>188</v>
      </c>
      <c r="C2" s="6" t="s">
        <v>189</v>
      </c>
      <c r="D2" s="7" t="s">
        <v>190</v>
      </c>
      <c r="E2" s="7" t="s">
        <v>191</v>
      </c>
      <c r="F2" s="7" t="s">
        <v>192</v>
      </c>
      <c r="G2" s="8" t="s">
        <v>193</v>
      </c>
      <c r="H2" s="7" t="s">
        <v>194</v>
      </c>
      <c r="I2" s="7" t="s">
        <v>195</v>
      </c>
      <c r="J2" s="7" t="s">
        <v>196</v>
      </c>
      <c r="K2" s="34"/>
      <c r="O2" t="s">
        <v>197</v>
      </c>
    </row>
    <row r="3" spans="1:31" ht="15">
      <c r="A3" s="9" t="str" cm="1">
        <f t="array" ref="A3">_xlfn.IFS(AND(L3=MAX(L$3:L$5),COUNTIF(L$3:L$5,MAX(L$3:L$5))=1),"1A",AND(L3=MAX(L$3:L$5),M3=MAX(M$3:M$5),COUNTIF(M$3:M$5,MAX(M$3:M$5))=1),"1A",AND(L3=MAX(L$3:L$5),M3=MAX(M$3:M$5),N3=MAX(N$3:N$5),COUNTIF(N$3:N$5,MAX(N$3:N$5))=1),"1A",AND(L3=MAX(L$3:L$5),M3=MAX(M$3:M$5),N3=MAX(N$3:N$5)),"Tirage",AND(L3=MIN(L$3:L$5),COUNTIF(L$3:L$5,MIN(L$3:L$5))=1),"3A",AND(L3=MIN(L$3:L$5),M3=MIN(M$3:M$5),COUNTIF(M$3:M$5,MIN(M$3:M$5))=1),"3A",AND(L3=MIN(L$3:L$5),M3=MIN(M$3:M$5),N3=MIN(N$3:N$5),COUNTIF(N$3:N$5,MIN(N$3:N$5))=1),"3A",AND(L3=MIN(L$3:L$5),M3=MIN(M$3:M$5),N3=MIN(N$3:N$5)),"Tirage",TRUE,"2A")</f>
        <v>2A</v>
      </c>
      <c r="B3" s="10" t="s">
        <v>687</v>
      </c>
      <c r="C3" s="11" t="s">
        <v>688</v>
      </c>
      <c r="D3" s="12">
        <f>SUMIF(Résultats!$D$2:$F$151,B3,Résultats!$J$2:$L$151)</f>
        <v>1</v>
      </c>
      <c r="E3" s="12">
        <f>SUMIF(Résultats!$D$2:$F$151,B3,Résultats!$M$2:$O$151)</f>
        <v>0</v>
      </c>
      <c r="F3" s="12">
        <f>SUMIF(Résultats!$D$2:$F$151,B3,Résultats!$N$2:$P$151)</f>
        <v>1</v>
      </c>
      <c r="G3" s="12">
        <f>SUMIF(Résultats!$D$2:$F$151,B3,Résultats!$I$2:$K$151)</f>
        <v>2</v>
      </c>
      <c r="H3" s="12">
        <f>SUMIF(Résultats!$D$2:$F$151,B3,Résultats!$E$2:$G$151)</f>
        <v>480</v>
      </c>
      <c r="I3" s="12">
        <f>SUMIF(Résultats!$D$2:$F$151,B3,Résultats!$Q$2:$S$151)</f>
        <v>815</v>
      </c>
      <c r="J3" s="12">
        <f t="shared" ref="J3:J5" si="0">H3-I3</f>
        <v>-335</v>
      </c>
      <c r="K3" s="33"/>
      <c r="L3">
        <f>_xlfn.PERCENTRANK.INC(G3:G5,G3)</f>
        <v>0.5</v>
      </c>
      <c r="M3">
        <f>_xlfn.PERCENTRANK.INC(J3:J5,J3)</f>
        <v>0.5</v>
      </c>
      <c r="N3">
        <f>_xlfn.PERCENTRANK.INC(H3:H5,H3)</f>
        <v>0.5</v>
      </c>
    </row>
    <row r="4" spans="1:31" ht="15">
      <c r="A4" s="9" t="str" cm="1">
        <f t="array" ref="A4">_xlfn.IFS(AND(L4=MAX(L$3:L$5),COUNTIF(L$3:L$5,MAX(L$3:L$5))=1),"1A",AND(L4=MAX(L$3:L$5),M4=MAX(M$3:M$5),COUNTIF(M$3:M$5,MAX(M$3:M$5))=1),"1A",AND(L4=MAX(L$3:L$5),M4=MAX(M$3:M$5),N4=MAX(N$3:N$5),COUNTIF(N$3:N$5,MAX(N$3:N$5))=1),"1A",AND(L4=MAX(L$3:L$5),M4=MAX(M$3:M$5),N4=MAX(N$3:N$5)),"Tirage",AND(L4=MIN(L$3:L$5),COUNTIF(L$3:L$5,MIN(L$3:L$5))=1),"3A",AND(L4=MIN(L$3:L$5),M4=MIN(M$3:M$5),COUNTIF(M$3:M$5,MIN(M$3:M$5))=1),"3A",AND(L4=MIN(L$3:L$5),M4=MIN(M$3:M$5),N4=MIN(N$3:N$5),COUNTIF(N$3:N$5,MIN(N$3:N$5))=1),"3A",AND(L4=MIN(L$3:L$5),M4=MIN(M$3:M$5),N4=MIN(N$3:N$5)),"Tirage",TRUE,"2A")</f>
        <v>3A</v>
      </c>
      <c r="B4" s="10" t="s">
        <v>689</v>
      </c>
      <c r="C4" s="11" t="s">
        <v>690</v>
      </c>
      <c r="D4" s="12">
        <f>SUMIF(Résultats!$D$2:$F$151,B4,Résultats!$J$2:$L$151)</f>
        <v>0</v>
      </c>
      <c r="E4" s="12">
        <f>SUMIF(Résultats!$D$2:$F$151,B4,Résultats!$M$2:$O$151)</f>
        <v>0</v>
      </c>
      <c r="F4" s="12">
        <f>SUMIF(Résultats!$D$2:$F$151,B4,Résultats!$N$2:$P$151)</f>
        <v>2</v>
      </c>
      <c r="G4" s="12">
        <f>SUMIF(Résultats!$D$2:$F$151,B4,Résultats!$I$2:$K$151)</f>
        <v>0</v>
      </c>
      <c r="H4" s="12">
        <f>SUMIF(Résultats!$D$2:$F$151,B4,Résultats!$E$2:$G$151)</f>
        <v>475</v>
      </c>
      <c r="I4" s="12">
        <f>SUMIF(Résultats!$D$2:$F$151,B4,Résultats!$Q$2:$S$151)</f>
        <v>970</v>
      </c>
      <c r="J4" s="12">
        <f t="shared" si="0"/>
        <v>-495</v>
      </c>
      <c r="K4" s="33"/>
      <c r="L4">
        <f>_xlfn.PERCENTRANK.INC(G3:G5,G4)</f>
        <v>0</v>
      </c>
      <c r="M4">
        <f>_xlfn.PERCENTRANK.INC(J3:J5,J4)</f>
        <v>0</v>
      </c>
      <c r="N4">
        <f>_xlfn.PERCENTRANK.INC(H3:H5,H4)</f>
        <v>0</v>
      </c>
      <c r="O4" s="43" t="s">
        <v>153</v>
      </c>
      <c r="P4" s="44" t="s">
        <v>187</v>
      </c>
      <c r="Q4" s="44" t="s">
        <v>202</v>
      </c>
      <c r="R4" s="44" t="s">
        <v>189</v>
      </c>
      <c r="S4" s="45" t="s">
        <v>203</v>
      </c>
      <c r="AA4" s="43" t="s">
        <v>153</v>
      </c>
      <c r="AB4" s="44" t="s">
        <v>187</v>
      </c>
      <c r="AC4" s="44" t="s">
        <v>202</v>
      </c>
      <c r="AD4" s="44" t="s">
        <v>189</v>
      </c>
      <c r="AE4" s="45" t="s">
        <v>203</v>
      </c>
    </row>
    <row r="5" spans="1:31" ht="15">
      <c r="A5" s="9" t="str" cm="1">
        <f t="array" ref="A5">_xlfn.IFS(AND(L5=MAX(L$3:L$5),COUNTIF(L$3:L$5,MAX(L$3:L$5))=1),"1A",AND(L5=MAX(L$3:L$5),M5=MAX(M$3:M$5),COUNTIF(M$3:M$5,MAX(M$3:M$5))=1),"1A",AND(L5=MAX(L$3:L$5),M5=MAX(M$3:M$5),N5=MAX(N$3:N$5),COUNTIF(N$3:N$5,MAX(N$3:N$5))=1),"1A",AND(L5=MAX(L$3:L$5),M5=MAX(M$3:M$5),N5=MAX(N$3:N$5)),"Tirage",AND(L5=MIN(L$3:L$5),COUNTIF(L$3:L$5,MIN(L$3:L$5))=1),"3A",AND(L5=MIN(L$3:L$5),M5=MIN(M$3:M$5),COUNTIF(M$3:M$5,MIN(M$3:M$5))=1),"3A",AND(L5=MIN(L$3:L$5),M5=MIN(M$3:M$5),N5=MIN(N$3:N$5),COUNTIF(N$3:N$5,MIN(N$3:N$5))=1),"3A",AND(L5=MIN(L$3:L$5),M5=MIN(M$3:M$5),N5=MIN(N$3:N$5)),"Tirage",TRUE,"2A")</f>
        <v>1A</v>
      </c>
      <c r="B5" s="10" t="s">
        <v>691</v>
      </c>
      <c r="C5" s="11" t="s">
        <v>270</v>
      </c>
      <c r="D5" s="12">
        <f>SUMIF(Résultats!$D$2:$F$151,B5,Résultats!$J$2:$L$151)</f>
        <v>2</v>
      </c>
      <c r="E5" s="12">
        <f>SUMIF(Résultats!$D$2:$F$151,B5,Résultats!$M$2:$O$151)</f>
        <v>0</v>
      </c>
      <c r="F5" s="12">
        <f>SUMIF(Résultats!$D$2:$F$151,B5,Résultats!$N$2:$P$151)</f>
        <v>0</v>
      </c>
      <c r="G5" s="12">
        <f>SUMIF(Résultats!$D$2:$F$151,B5,Résultats!$I$2:$K$151)</f>
        <v>4</v>
      </c>
      <c r="H5" s="12">
        <f>SUMIF(Résultats!$D$2:$F$151,B5,Résultats!$E$2:$G$151)</f>
        <v>1100</v>
      </c>
      <c r="I5" s="12">
        <f>SUMIF(Résultats!$D$2:$F$151,B5,Résultats!$Q$2:$S$151)</f>
        <v>270</v>
      </c>
      <c r="J5" s="12">
        <f t="shared" si="0"/>
        <v>830</v>
      </c>
      <c r="K5" s="33"/>
      <c r="L5">
        <f>_xlfn.PERCENTRANK.INC(G3:G5,G5)</f>
        <v>1</v>
      </c>
      <c r="M5">
        <f>_xlfn.PERCENTRANK.INC(J3:J5,J5)</f>
        <v>1</v>
      </c>
      <c r="N5">
        <f>_xlfn.PERCENTRANK.INC(H3:H5,H5)</f>
        <v>1</v>
      </c>
      <c r="O5" s="69" t="s">
        <v>206</v>
      </c>
      <c r="P5" s="70" t="s">
        <v>207</v>
      </c>
      <c r="Q5" s="70" t="s">
        <v>692</v>
      </c>
      <c r="R5" s="70" t="str" cm="1">
        <f t="array" ref="R5">_xlfn.IFS(OR(AND(A3=P5,SUM(D3:F3)=2,AND(L3=MAX(L$3:L$5),COUNTIF(L$3:L$5,MAX(L$3:L$5))=1)),AND(A3=P5,SUM(D3:F3)=2,SUM(D4:F4)=2,SUM(D5:F5)=2)),C3,OR(AND(A4=P5,SUM(D4:F4)=2,AND(L4=MAX(L$3:L$5),COUNTIF(L$3:L$5,MAX(L$3:L$5))=1)),AND(A4=P5,SUM(D3:F3)=2,SUM(D4:F4)=2,SUM(D5:F5)=2)),C4,OR(AND(A5=P5,SUM(D5:F5)=2,AND(L5=MAX(L$3:L$5),COUNTIF(L$3:L$5,MAX(L$3:L$5))=1)),AND(A5=P5,SUM(D3:F3)=2,SUM(D4:F4)=2,SUM(D5:F5)=2)),C5,TRUE,"")</f>
        <v>Collège Mont-Saint-Louis A</v>
      </c>
      <c r="S5" s="71">
        <f>Résultats!E86</f>
        <v>515</v>
      </c>
      <c r="AA5" s="58" t="s">
        <v>209</v>
      </c>
      <c r="AB5" s="59" t="s">
        <v>210</v>
      </c>
      <c r="AC5" s="59" t="s">
        <v>693</v>
      </c>
      <c r="AD5" s="59" t="str" cm="1">
        <f t="array" ref="AD5">_xlfn.IFS(Y9&gt;Y10,X9,Y9&lt;Y10,X10,TRUE,"")</f>
        <v>Collège Mont-Saint-Louis A</v>
      </c>
      <c r="AE5" s="60">
        <f>Résultats!E146</f>
        <v>395</v>
      </c>
    </row>
    <row r="6" spans="1:31" ht="12.75">
      <c r="A6" s="3"/>
      <c r="O6" s="69"/>
      <c r="P6" s="70" t="s">
        <v>212</v>
      </c>
      <c r="Q6" s="70" t="s">
        <v>694</v>
      </c>
      <c r="R6" s="70" t="str" cm="1">
        <f t="array" ref="R6">_xlfn.IFS(AND(A9=P6,SUM(D9:F9)=2,SUM(D10:F10)=2,SUM(D11:F11)=2),C9,AND(A10=P6,SUM(D9:F9)=2,SUM(D10:F10)=2,SUM(D11:F11)=2),C10,AND(A11=P6,SUM(D9:F9)=2,SUM(D10:F10)=2,SUM(D11:F11)=2),C11,TRUE,"")</f>
        <v>Collège Jean-Eudes B</v>
      </c>
      <c r="S6" s="71">
        <f>Résultats!G86</f>
        <v>295</v>
      </c>
      <c r="AA6" s="58"/>
      <c r="AB6" s="59" t="s">
        <v>214</v>
      </c>
      <c r="AC6" s="59" t="s">
        <v>695</v>
      </c>
      <c r="AD6" s="59" t="str" cm="1">
        <f t="array" ref="AD6">_xlfn.IFS(Y12&gt;Y13,X12,Y12&lt;Y13,X13,TRUE,"")</f>
        <v>Collège Jean-Eudes A</v>
      </c>
      <c r="AE6" s="60">
        <f>Résultats!G146</f>
        <v>370</v>
      </c>
    </row>
    <row r="7" spans="1:31" ht="12.75">
      <c r="A7" s="3" t="s">
        <v>216</v>
      </c>
      <c r="O7" s="39"/>
      <c r="S7" s="38"/>
      <c r="AA7" s="39"/>
      <c r="AE7" s="38"/>
    </row>
    <row r="8" spans="1:31" ht="15">
      <c r="A8" s="5" t="s">
        <v>187</v>
      </c>
      <c r="B8" s="6" t="s">
        <v>188</v>
      </c>
      <c r="C8" s="6" t="s">
        <v>189</v>
      </c>
      <c r="D8" s="7" t="s">
        <v>190</v>
      </c>
      <c r="E8" s="7" t="s">
        <v>191</v>
      </c>
      <c r="F8" s="7" t="s">
        <v>192</v>
      </c>
      <c r="G8" s="8" t="s">
        <v>193</v>
      </c>
      <c r="H8" s="7" t="s">
        <v>194</v>
      </c>
      <c r="I8" s="7" t="s">
        <v>195</v>
      </c>
      <c r="J8" s="7" t="s">
        <v>196</v>
      </c>
      <c r="K8" s="34"/>
      <c r="O8" s="69" t="s">
        <v>217</v>
      </c>
      <c r="P8" s="70" t="s">
        <v>218</v>
      </c>
      <c r="Q8" s="70" t="s">
        <v>696</v>
      </c>
      <c r="R8" s="70" t="str" cm="1">
        <f t="array" ref="R8">_xlfn.IFS(OR(AND(A15=P8,SUM(D15:F15)=2,AND(L15=MAX(L$15:L$17),COUNTIF(L$15:L$17,MAX(L$15:L$17))=1)),AND(A15=P8,SUM(D15:F15)=2,SUM(D16:F16)=2,SUM(D17:F17)=2)),C15,OR(AND(A16=P8,SUM(D16:F16)=2,AND(L16=MAX(L$15:L$17),COUNTIF(L$15:L$17,MAX(L$15:L$17))=1)),AND(A16=P8,SUM(D15:F15)=2,SUM(D16:F16)=2,SUM(D17:F17)=2)),C16,OR(AND(A17=P8,SUM(D17:F17)=2,AND(L17=MAX(L$15:L$17),COUNTIF(L$15:L$17,MAX(L$15:L$17))=1)),AND(A17=P8,SUM(D15:F15)=2,SUM(D16:F16)=2,SUM(D17:F17)=2)),C17,TRUE,"")</f>
        <v>Collège Durocher Saint-Lambert</v>
      </c>
      <c r="S8" s="71">
        <f>Résultats!E87</f>
        <v>430</v>
      </c>
      <c r="U8" s="43" t="s">
        <v>153</v>
      </c>
      <c r="V8" s="44" t="s">
        <v>187</v>
      </c>
      <c r="W8" s="44" t="s">
        <v>202</v>
      </c>
      <c r="X8" s="44" t="s">
        <v>189</v>
      </c>
      <c r="Y8" s="45" t="s">
        <v>203</v>
      </c>
      <c r="AA8" s="58" t="s">
        <v>220</v>
      </c>
      <c r="AB8" s="59" t="s">
        <v>221</v>
      </c>
      <c r="AC8" s="59" t="s">
        <v>697</v>
      </c>
      <c r="AD8" s="59" t="str" cm="1">
        <f t="array" ref="AD8">_xlfn.IFS(Y9&gt;Y10,X10,Y9&lt;Y10,X9,TRUE,"")</f>
        <v>Collège Durocher Saint-Lambert</v>
      </c>
      <c r="AE8" s="60">
        <f>Résultats!E147</f>
        <v>485</v>
      </c>
    </row>
    <row r="9" spans="1:31" ht="15">
      <c r="A9" s="9" t="str" cm="1">
        <f t="array" ref="A9">_xlfn.IFS(AND(L9=MAX(L$9:L$11),COUNTIF(L$9:L$11,MAX(L$9:L$11))=1),"1B",AND(L9=MAX(L$9:L$11),M9=MAX(M$9:M$11),COUNTIF(M$9:M$11,MAX(M$9:M$11))=1),"1B",AND(L9=MAX(L$9:L$11),M9=MAX(M$9:M$11),N9=MAX(N$9:N$11),COUNTIF(N$9:N$11,MAX(N$9:N$11))=1),"1B",AND(L9=MAX(L$9:L$11),M9=MAX(M$9:M$11),N9=MAX(N$9:N$11)),"Tirage",AND(L9=MIN(L$9:L$11),COUNTIF(L$9:L$11,MIN(L$9:L$11))=1),"3B",AND(L9=MIN(L$9:L$11),M9=MIN(M$9:M$11),COUNTIF(M$9:M$11,MIN(M$9:M$11))=1),"3B",AND(L9=MIN(L$9:L$11),M9=MIN(M$9:M$11),N9=MIN(N$9:N$11),COUNTIF(N$9:N$11,MIN(N$9:N$11))=1),"3B",AND(L9=MIN(L$9:L$11),M9=MIN(M$9:M$11),N9=MIN(N$9:N$11)),"Tirage",TRUE,"2B")</f>
        <v>1B</v>
      </c>
      <c r="B9" s="10" t="s">
        <v>698</v>
      </c>
      <c r="C9" s="11" t="s">
        <v>699</v>
      </c>
      <c r="D9" s="12">
        <f>SUMIF(Résultats!$D$2:$F$151,B9,Résultats!$J$2:$L$151)</f>
        <v>1</v>
      </c>
      <c r="E9" s="12">
        <f>SUMIF(Résultats!$D$2:$F$151,B9,Résultats!$M$2:$O$151)</f>
        <v>0</v>
      </c>
      <c r="F9" s="12">
        <f>SUMIF(Résultats!$D$2:$F$151,B9,Résultats!$N$2:$P$151)</f>
        <v>1</v>
      </c>
      <c r="G9" s="12">
        <f>SUMIF(Résultats!$D$2:$F$151,B9,Résultats!$I$2:$K$151)</f>
        <v>2</v>
      </c>
      <c r="H9" s="12">
        <f>SUMIF(Résultats!$D$2:$F$151,B9,Résultats!$E$2:$G$151)</f>
        <v>770</v>
      </c>
      <c r="I9" s="12">
        <f>SUMIF(Résultats!$D$2:$F$151,B9,Résultats!$Q$2:$S$151)</f>
        <v>675</v>
      </c>
      <c r="J9" s="12">
        <f t="shared" ref="J9:J11" si="1">H9-I9</f>
        <v>95</v>
      </c>
      <c r="K9" s="33"/>
      <c r="L9">
        <f>_xlfn.PERCENTRANK.INC(G9:G11,G9)</f>
        <v>0</v>
      </c>
      <c r="M9">
        <f>_xlfn.PERCENTRANK.INC(J9:J11,J9)</f>
        <v>1</v>
      </c>
      <c r="N9">
        <f>_xlfn.PERCENTRANK.INC(H9:H11,H9)</f>
        <v>1</v>
      </c>
      <c r="O9" s="69"/>
      <c r="P9" s="70" t="s">
        <v>225</v>
      </c>
      <c r="Q9" s="70" t="s">
        <v>700</v>
      </c>
      <c r="R9" s="70" t="str" cm="1">
        <f t="array" ref="R9">_xlfn.IFS(AND(A21=P9,SUM(D21:F21)=2,SUM(D22:F22)=2,SUM(D23:F23)=2),C21,AND(A22=P9,SUM(D21:F21)=2,SUM(D22:F22)=2,SUM(D23:F23)=2),C22,AND(A23=P9,SUM(D21:F21)=2,SUM(D22:F22)=2,SUM(D23:F23)=2),C23,TRUE,"")</f>
        <v>Collège Saint-Charles-Garnier</v>
      </c>
      <c r="S9" s="71">
        <f>Résultats!G87</f>
        <v>300</v>
      </c>
      <c r="U9" s="48" t="s">
        <v>227</v>
      </c>
      <c r="V9" s="49" t="s">
        <v>228</v>
      </c>
      <c r="W9" s="49" t="s">
        <v>701</v>
      </c>
      <c r="X9" s="49" t="str" cm="1">
        <f t="array" ref="X9">_xlfn.IFS(S5&gt;S6,R5,S5&lt;S6,R6,TRUE,"")</f>
        <v>Collège Mont-Saint-Louis A</v>
      </c>
      <c r="Y9" s="50">
        <f>Résultats!E134</f>
        <v>475</v>
      </c>
      <c r="AA9" s="61"/>
      <c r="AB9" s="62" t="s">
        <v>230</v>
      </c>
      <c r="AC9" s="62" t="s">
        <v>702</v>
      </c>
      <c r="AD9" s="62" t="str" cm="1">
        <f t="array" ref="AD9">_xlfn.IFS(Y12&gt;Y13,X13,Y12&lt;Y13,X12,TRUE,"")</f>
        <v>Collège Saint-Alexandre de la Gatineau A</v>
      </c>
      <c r="AE9" s="63">
        <f>Résultats!G147</f>
        <v>225</v>
      </c>
    </row>
    <row r="10" spans="1:31" ht="15">
      <c r="A10" s="9" t="str" cm="1">
        <f t="array" ref="A10">_xlfn.IFS(AND(L10=MAX(L$9:L$11),COUNTIF(L$9:L$11,MAX(L$9:L$11))=1),"1B",AND(L10=MAX(L$9:L$11),M10=MAX(M$9:M$11),COUNTIF(M$9:M$11,MAX(M$9:M$11))=1),"1B",AND(L10=MAX(L$9:L$11),M10=MAX(M$9:M$11),N10=MAX(N$9:N$11),COUNTIF(N$9:N$11,MAX(N$9:N$11))=1),"1B",AND(L10=MAX(L$9:L$11),M10=MAX(M$9:M$11),N10=MAX(N$9:N$11)),"Tirage",AND(L10=MIN(L$9:L$11),COUNTIF(L$9:L$11,MIN(L$9:L$11))=1),"3B",AND(L10=MIN(L$9:L$11),M10=MIN(M$9:M$11),COUNTIF(M$9:M$11,MIN(M$9:M$11))=1),"3B",AND(L10=MIN(L$9:L$11),M10=MIN(M$9:M$11),N10=MIN(N$9:N$11),COUNTIF(N$9:N$11,MIN(N$9:N$11))=1),"3B",AND(L10=MIN(L$9:L$11),M10=MIN(M$9:M$11),N10=MIN(N$9:N$11)),"Tirage",TRUE,"2B")</f>
        <v>3B</v>
      </c>
      <c r="B10" s="10" t="s">
        <v>703</v>
      </c>
      <c r="C10" s="11" t="s">
        <v>484</v>
      </c>
      <c r="D10" s="12">
        <f>SUMIF(Résultats!$D$2:$F$151,B10,Résultats!$J$2:$L$151)</f>
        <v>1</v>
      </c>
      <c r="E10" s="12">
        <f>SUMIF(Résultats!$D$2:$F$151,B10,Résultats!$M$2:$O$151)</f>
        <v>0</v>
      </c>
      <c r="F10" s="12">
        <f>SUMIF(Résultats!$D$2:$F$151,B10,Résultats!$N$2:$P$151)</f>
        <v>1</v>
      </c>
      <c r="G10" s="12">
        <f>SUMIF(Résultats!$D$2:$F$151,B10,Résultats!$I$2:$K$151)</f>
        <v>2</v>
      </c>
      <c r="H10" s="12">
        <f>SUMIF(Résultats!$D$2:$F$151,B10,Résultats!$E$2:$G$151)</f>
        <v>560</v>
      </c>
      <c r="I10" s="12">
        <f>SUMIF(Résultats!$D$2:$F$151,B10,Résultats!$Q$2:$S$151)</f>
        <v>745</v>
      </c>
      <c r="J10" s="12">
        <f t="shared" si="1"/>
        <v>-185</v>
      </c>
      <c r="K10" s="33"/>
      <c r="L10">
        <f>_xlfn.PERCENTRANK.INC(G9:G11,G10)</f>
        <v>0</v>
      </c>
      <c r="M10">
        <f>_xlfn.PERCENTRANK.INC(J9:J11,J10)</f>
        <v>0</v>
      </c>
      <c r="N10">
        <f>_xlfn.PERCENTRANK.INC(H9:H11,H10)</f>
        <v>0</v>
      </c>
      <c r="O10" s="39"/>
      <c r="S10" s="38"/>
      <c r="U10" s="48"/>
      <c r="V10" s="49" t="s">
        <v>234</v>
      </c>
      <c r="W10" s="49" t="s">
        <v>704</v>
      </c>
      <c r="X10" s="49" t="str" cm="1">
        <f t="array" ref="X10">_xlfn.IFS(S8&gt;S9,R8,S8&lt;S9,R9,TRUE,"")</f>
        <v>Collège Durocher Saint-Lambert</v>
      </c>
      <c r="Y10" s="50">
        <f>Résultats!G134</f>
        <v>330</v>
      </c>
      <c r="AA10" s="39"/>
      <c r="AE10" s="38"/>
    </row>
    <row r="11" spans="1:31" ht="15">
      <c r="A11" s="9" t="str" cm="1">
        <f t="array" ref="A11">_xlfn.IFS(AND(L11=MAX(L$9:L$11),COUNTIF(L$9:L$11,MAX(L$9:L$11))=1),"1B",AND(L11=MAX(L$9:L$11),M11=MAX(M$9:M$11),COUNTIF(M$9:M$11,MAX(M$9:M$11))=1),"1B",AND(L11=MAX(L$9:L$11),M11=MAX(M$9:M$11),N11=MAX(N$9:N$11),COUNTIF(N$9:N$11,MAX(N$9:N$11))=1),"1B",AND(L11=MAX(L$9:L$11),M11=MAX(M$9:M$11),N11=MAX(N$9:N$11)),"Tirage",AND(L11=MIN(L$9:L$11),COUNTIF(L$9:L$11,MIN(L$9:L$11))=1),"3B",AND(L11=MIN(L$9:L$11),M11=MIN(M$9:M$11),COUNTIF(M$9:M$11,MIN(M$9:M$11))=1),"3B",AND(L11=MIN(L$9:L$11),M11=MIN(M$9:M$11),N11=MIN(N$9:N$11),COUNTIF(N$9:N$11,MIN(N$9:N$11))=1),"3B",AND(L11=MIN(L$9:L$11),M11=MIN(M$9:M$11),N11=MIN(N$9:N$11)),"Tirage",TRUE,"2B")</f>
        <v>2B</v>
      </c>
      <c r="B11" s="10" t="s">
        <v>705</v>
      </c>
      <c r="C11" s="11" t="s">
        <v>414</v>
      </c>
      <c r="D11" s="12">
        <f>SUMIF(Résultats!$D$2:$F$151,B11,Résultats!$J$2:$L$151)</f>
        <v>1</v>
      </c>
      <c r="E11" s="12">
        <f>SUMIF(Résultats!$D$2:$F$151,B11,Résultats!$M$2:$O$151)</f>
        <v>0</v>
      </c>
      <c r="F11" s="12">
        <f>SUMIF(Résultats!$D$2:$F$151,B11,Résultats!$N$2:$P$151)</f>
        <v>1</v>
      </c>
      <c r="G11" s="12">
        <f>SUMIF(Résultats!$D$2:$F$151,B11,Résultats!$I$2:$K$151)</f>
        <v>2</v>
      </c>
      <c r="H11" s="12">
        <f>SUMIF(Résultats!$D$2:$F$151,B11,Résultats!$E$2:$G$151)</f>
        <v>705</v>
      </c>
      <c r="I11" s="12">
        <f>SUMIF(Résultats!$D$2:$F$151,B11,Résultats!$Q$2:$S$151)</f>
        <v>615</v>
      </c>
      <c r="J11" s="12">
        <f t="shared" si="1"/>
        <v>90</v>
      </c>
      <c r="K11" s="33"/>
      <c r="L11">
        <f>_xlfn.PERCENTRANK.INC(G9:G11,G11)</f>
        <v>0</v>
      </c>
      <c r="M11">
        <f>_xlfn.PERCENTRANK.INC(J9:J11,J11)</f>
        <v>0.5</v>
      </c>
      <c r="N11">
        <f>_xlfn.PERCENTRANK.INC(H9:H11,H11)</f>
        <v>0.5</v>
      </c>
      <c r="O11" s="69" t="s">
        <v>238</v>
      </c>
      <c r="P11" s="70" t="s">
        <v>239</v>
      </c>
      <c r="Q11" s="70" t="s">
        <v>706</v>
      </c>
      <c r="R11" s="70" t="str" cm="1">
        <f t="array" ref="R11">_xlfn.IFS(OR(AND(A9=P11,SUM(D9:F9)=2,AND(L9=MAX(L$9:L$11),COUNTIF(L$9:L$11,MAX(L$9:L$11))=1)),AND(A9=P11,SUM(D9:F9)=2,SUM(D10:F10)=2,SUM(D11:F11)=2)),C9,OR(AND(A10=P11,SUM(D10:F10)=2,AND(L10=MAX(L$9:L$11),COUNTIF(L$9:L$11,MAX(L$9:L$11))=1)),AND(A10=P11,SUM(D9:F9)=2,SUM(D10:F10)=2,SUM(D11:F11)=2)),C10,OR(AND(A11=P11,SUM(D11:F11)=2,AND(L11=MAX(L$9:L$11),COUNTIF(L$9:L$11,MAX(L$9:L$11))=1)),AND(A11=P11,SUM(D9:F9)=2,SUM(D10:F10)=2,SUM(D11:F11)=2)),C11,TRUE,"")</f>
        <v>Collège Saint-Alexandre de la Gatineau A</v>
      </c>
      <c r="S11" s="71">
        <f>Résultats!E88</f>
        <v>330</v>
      </c>
      <c r="U11" s="39"/>
      <c r="Y11" s="38"/>
      <c r="AA11" s="61" t="s">
        <v>241</v>
      </c>
      <c r="AB11" s="62" t="s">
        <v>242</v>
      </c>
      <c r="AC11" s="62" t="s">
        <v>707</v>
      </c>
      <c r="AD11" s="62" t="str" cm="1">
        <f t="array" ref="AD11">_xlfn.IFS(Y15&gt;Y16,X15,Y15&lt;Y16,X16,TRUE,"")</f>
        <v>Collège Saint-Charles-Garnier</v>
      </c>
      <c r="AE11" s="63">
        <f>Résultats!E148</f>
        <v>375</v>
      </c>
    </row>
    <row r="12" spans="1:31" ht="12.75">
      <c r="A12" s="3"/>
      <c r="O12" s="72"/>
      <c r="P12" s="87" t="s">
        <v>244</v>
      </c>
      <c r="Q12" s="70" t="s">
        <v>708</v>
      </c>
      <c r="R12" s="70" t="str" cm="1">
        <f t="array" ref="R12">_xlfn.IFS(AND(A3=P12,SUM(D3:F3)=2,SUM(D4:F4)=2,SUM(D5:F5)=2),C3,AND(A4=P12,SUM(D3:F3)=2,SUM(D4:F4)=2,SUM(D5:F5)=2),C4,AND(A5=P12,SUM(D3:F3)=2,SUM(D4:F4)=2,SUM(D5:F5)=2),C5,TRUE,"")</f>
        <v>École d'éducation internationale B</v>
      </c>
      <c r="S12" s="71">
        <f>Résultats!G88</f>
        <v>310</v>
      </c>
      <c r="U12" s="48" t="s">
        <v>246</v>
      </c>
      <c r="V12" s="51" t="s">
        <v>247</v>
      </c>
      <c r="W12" s="51" t="s">
        <v>709</v>
      </c>
      <c r="X12" s="51" t="str" cm="1">
        <f t="array" ref="X12">_xlfn.IFS(S11&gt;S12,R11,S11&lt;S12,R12,TRUE,"")</f>
        <v>Collège Saint-Alexandre de la Gatineau A</v>
      </c>
      <c r="Y12" s="52">
        <f>Résultats!E135</f>
        <v>185</v>
      </c>
      <c r="Z12" s="3"/>
      <c r="AA12" s="58"/>
      <c r="AB12" s="59" t="s">
        <v>249</v>
      </c>
      <c r="AC12" s="59" t="s">
        <v>710</v>
      </c>
      <c r="AD12" s="59" t="str" cm="1">
        <f t="array" ref="AD12">_xlfn.IFS(Y18&gt;Y19,X18,Y18&lt;Y19,X19,TRUE,"")</f>
        <v>École d'éducation internationale B</v>
      </c>
      <c r="AE12" s="60">
        <f>Résultats!G148</f>
        <v>215</v>
      </c>
    </row>
    <row r="13" spans="1:31" ht="12.75">
      <c r="A13" s="3" t="s">
        <v>251</v>
      </c>
      <c r="O13" s="39"/>
      <c r="S13" s="38"/>
      <c r="U13" s="48"/>
      <c r="V13" s="49" t="s">
        <v>252</v>
      </c>
      <c r="W13" s="49" t="s">
        <v>711</v>
      </c>
      <c r="X13" s="49" t="str" cm="1">
        <f t="array" ref="X13">_xlfn.IFS(S14&gt;S15,R14,S14&lt;S15,R15,TRUE,"")</f>
        <v>Collège Jean-Eudes A</v>
      </c>
      <c r="Y13" s="50">
        <f>Résultats!G135</f>
        <v>435</v>
      </c>
      <c r="AA13" s="39"/>
      <c r="AE13" s="38"/>
    </row>
    <row r="14" spans="1:31" ht="15">
      <c r="A14" s="5" t="s">
        <v>187</v>
      </c>
      <c r="B14" s="6" t="s">
        <v>188</v>
      </c>
      <c r="C14" s="6" t="s">
        <v>189</v>
      </c>
      <c r="D14" s="7" t="s">
        <v>190</v>
      </c>
      <c r="E14" s="7" t="s">
        <v>191</v>
      </c>
      <c r="F14" s="7" t="s">
        <v>192</v>
      </c>
      <c r="G14" s="8" t="s">
        <v>193</v>
      </c>
      <c r="H14" s="7" t="s">
        <v>194</v>
      </c>
      <c r="I14" s="7" t="s">
        <v>195</v>
      </c>
      <c r="J14" s="7" t="s">
        <v>196</v>
      </c>
      <c r="K14" s="34"/>
      <c r="O14" s="69" t="s">
        <v>254</v>
      </c>
      <c r="P14" s="70" t="s">
        <v>255</v>
      </c>
      <c r="Q14" s="70" t="s">
        <v>712</v>
      </c>
      <c r="R14" s="70" t="str" cm="1">
        <f t="array" ref="R14">_xlfn.IFS(OR(AND(A21=P14,SUM(D21:F21)=2,AND(L21=MAX(L$21:L$23),COUNTIF(L$21:L$23,MAX(L$21:L$23))=1)),AND(A21=P14,SUM(D21:F21)=2,SUM(D22:F22)=2,SUM(D23:F23)=2)),C21,OR(AND(A22=P14,SUM(D22:F22)=2,AND(L22=MAX(L$21:L$23),COUNTIF(L$21:L$23,MAX(L$21:L$23))=1)),AND(A22=P14,SUM(D21:F21)=2,SUM(D22:F22)=2,SUM(D23:F23)=2)),C22,OR(AND(A23=P14,SUM(D23:F23)=2,AND(L23=MAX(L$21:L$23),COUNTIF(L$21:L$23,MAX(L$21:L$23))=1)),AND(A23=P14,SUM(D21:F21)=2,SUM(D22:F22)=2,SUM(D23:F23)=2)),C23,TRUE,"")</f>
        <v>Collège Jean-Eudes A</v>
      </c>
      <c r="S14" s="71">
        <f>Résultats!E89</f>
        <v>475</v>
      </c>
      <c r="U14" s="39"/>
      <c r="Y14" s="38"/>
      <c r="Z14" s="3"/>
      <c r="AA14" s="58" t="s">
        <v>257</v>
      </c>
      <c r="AB14" s="59" t="s">
        <v>258</v>
      </c>
      <c r="AC14" s="59" t="s">
        <v>713</v>
      </c>
      <c r="AD14" s="59" t="str" cm="1">
        <f t="array" ref="AD14">_xlfn.IFS(Y15&gt;Y16,X16,Y15&lt;Y16,X15,TRUE,"")</f>
        <v>Collège Jean-Eudes B</v>
      </c>
      <c r="AE14" s="60">
        <f>Résultats!E149</f>
        <v>0</v>
      </c>
    </row>
    <row r="15" spans="1:31" ht="15">
      <c r="A15" s="9" t="str" cm="1">
        <f t="array" ref="A15">_xlfn.IFS(AND(L15=MAX(L$15:L$17),COUNTIF(L$15:L$17,MAX(L$15:L$17))=1),"1C",AND(L15=MAX(L$15:L$17),M15=MAX(M$15:M$17),COUNTIF(M$15:M$17,MAX(M$15:M$17))=1),"1C",AND(L15=MAX(L$15:L$17),M17=MAX(M$15:M$17),N15=MAX(N$15:N$17),COUNTIF(N$15:N$17,MAX(N$15:N$17))=1),"1C",AND(L15=MAX(L$15:L$17),M15=MAX(M$15:M$17),N15=MAX(N$15:N$17)),"Tirage",AND(L15=MIN(L$15:L$17),COUNTIF(L$15:L$17,MIN(L$15:L$17))=1),"3C",AND(L15=MIN(L$15:L$17),M15=MIN(M$15:M$17),COUNTIF(M$15:M$17,MIN(M$15:M$17))=1),"3C",AND(L15=MIN(L$15:L$17),M15=MIN(M$15:M$17),N15=MIN(N$15:N$17),COUNTIF(N$15:N$17,MIN(N$15:N$17))=1),"3C",AND(L15=MIN(L$15:L$17),M117=MIN(M$15:M$17),N15=MIN(N$15:N$17)),"Tirage",TRUE,"2C")</f>
        <v>1C</v>
      </c>
      <c r="B15" s="10" t="s">
        <v>714</v>
      </c>
      <c r="C15" s="11" t="s">
        <v>715</v>
      </c>
      <c r="D15" s="12">
        <f>SUMIF(Résultats!$D$2:$F$151,B15,Résultats!$J$2:$L$151)</f>
        <v>2</v>
      </c>
      <c r="E15" s="12">
        <f>SUMIF(Résultats!$D$2:$F$151,B15,Résultats!$M$2:$O$151)</f>
        <v>0</v>
      </c>
      <c r="F15" s="12">
        <f>SUMIF(Résultats!$D$2:$F$151,B15,Résultats!$N$2:$P$151)</f>
        <v>0</v>
      </c>
      <c r="G15" s="12">
        <f>SUMIF(Résultats!$D$2:$F$151,B15,Résultats!$I$2:$K$151)</f>
        <v>4</v>
      </c>
      <c r="H15" s="12">
        <f>SUMIF(Résultats!$D$2:$F$151,B15,Résultats!$E$2:$G$151)</f>
        <v>830</v>
      </c>
      <c r="I15" s="12">
        <f>SUMIF(Résultats!$D$2:$F$151,B15,Résultats!$Q$2:$S$151)</f>
        <v>600</v>
      </c>
      <c r="J15" s="12">
        <f t="shared" ref="J15:J17" si="2">H15-I15</f>
        <v>230</v>
      </c>
      <c r="K15" s="33"/>
      <c r="L15">
        <f>_xlfn.PERCENTRANK.INC(G15:G17,G15)</f>
        <v>1</v>
      </c>
      <c r="M15">
        <f>_xlfn.PERCENTRANK.INC(J15:J17,J15)</f>
        <v>1</v>
      </c>
      <c r="N15">
        <f>_xlfn.PERCENTRANK.INC(H15:H17,H15)</f>
        <v>1</v>
      </c>
      <c r="O15" s="73"/>
      <c r="P15" s="74" t="s">
        <v>262</v>
      </c>
      <c r="Q15" s="74" t="s">
        <v>716</v>
      </c>
      <c r="R15" s="74" t="str" cm="1">
        <f t="array" ref="R15">_xlfn.IFS(AND(A15=P15,SUM(D15:F15)=2,SUM(D16:F16)=2,SUM(D17:F17)=2),C15,AND(A16=P15,SUM(D15:F15)=2,SUM(D16:F16)=2,SUM(D17:F17)=2),C16,AND(A17=P15,SUM(D15:F15)=2,SUM(D16:F16)=2,SUM(D17:F17)=2),C17,TRUE,"")</f>
        <v>Collège Regina Assumpta B</v>
      </c>
      <c r="S15" s="75">
        <f>Résultats!G89</f>
        <v>305</v>
      </c>
      <c r="U15" s="48" t="s">
        <v>264</v>
      </c>
      <c r="V15" s="49" t="s">
        <v>265</v>
      </c>
      <c r="W15" s="49" t="s">
        <v>717</v>
      </c>
      <c r="X15" s="49" t="str" cm="1">
        <f t="array" ref="X15">_xlfn.IFS(S5&gt;S6,R6,S5&lt;S6,R5,TRUE,"")</f>
        <v>Collège Jean-Eudes B</v>
      </c>
      <c r="Y15" s="50">
        <f>Résultats!E136</f>
        <v>325</v>
      </c>
      <c r="Z15" s="3"/>
      <c r="AA15" s="64"/>
      <c r="AB15" s="65" t="s">
        <v>267</v>
      </c>
      <c r="AC15" s="65" t="s">
        <v>718</v>
      </c>
      <c r="AD15" s="65" t="str" cm="1">
        <f t="array" ref="AD15">_xlfn.IFS(Y18&gt;Y19,X19,Y18&lt;Y19,X18,TRUE,"")</f>
        <v>Collège Regina Assumpta B</v>
      </c>
      <c r="AE15" s="66">
        <f>Résultats!G149</f>
        <v>10</v>
      </c>
    </row>
    <row r="16" spans="1:31" ht="15">
      <c r="A16" s="9" t="str" cm="1">
        <f t="array" ref="A16">_xlfn.IFS(AND(L16=MAX(L$15:L$17),COUNTIF(L$15:L$17,MAX(L$15:L$17))=1),"1C",AND(L16=MAX(L$15:L$17),M16=MAX(M$15:M$17),COUNTIF(M$15:M$17,MAX(M$15:M$17))=1),"1C",AND(L16=MAX(L$15:L$17),M18=MAX(M$15:M$17),N16=MAX(N$15:N$17),COUNTIF(N$15:N$17,MAX(N$15:N$17))=1),"1C",AND(L16=MAX(L$15:L$17),M16=MAX(M$15:M$17),N16=MAX(N$15:N$17)),"Tirage",AND(L16=MIN(L$15:L$17),COUNTIF(L$15:L$17,MIN(L$15:L$17))=1),"3C",AND(L16=MIN(L$15:L$17),M16=MIN(M$15:M$17),COUNTIF(M$15:M$17,MIN(M$15:M$17))=1),"3C",AND(L16=MIN(L$15:L$17),M16=MIN(M$15:M$17),N16=MIN(N$15:N$17),COUNTIF(N$15:N$17,MIN(N$15:N$17))=1),"3C",AND(L16=MIN(L$15:L$17),M118=MIN(M$15:M$17),N16=MIN(N$15:N$17)),"Tirage",TRUE,"2C")</f>
        <v>2C</v>
      </c>
      <c r="B16" s="10" t="s">
        <v>719</v>
      </c>
      <c r="C16" s="11" t="s">
        <v>375</v>
      </c>
      <c r="D16" s="12">
        <f>SUMIF(Résultats!$D$2:$F$151,B16,Résultats!$J$2:$L$151)</f>
        <v>1</v>
      </c>
      <c r="E16" s="12">
        <f>SUMIF(Résultats!$D$2:$F$151,B16,Résultats!$M$2:$O$151)</f>
        <v>0</v>
      </c>
      <c r="F16" s="12">
        <f>SUMIF(Résultats!$D$2:$F$151,B16,Résultats!$N$2:$P$151)</f>
        <v>1</v>
      </c>
      <c r="G16" s="12">
        <f>SUMIF(Résultats!$D$2:$F$151,B16,Résultats!$I$2:$K$151)</f>
        <v>2</v>
      </c>
      <c r="H16" s="12">
        <f>SUMIF(Résultats!$D$2:$F$151,B16,Résultats!$E$2:$G$151)</f>
        <v>775</v>
      </c>
      <c r="I16" s="12">
        <f>SUMIF(Résultats!$D$2:$F$151,B16,Résultats!$Q$2:$S$151)</f>
        <v>690</v>
      </c>
      <c r="J16" s="12">
        <f t="shared" si="2"/>
        <v>85</v>
      </c>
      <c r="K16" s="33"/>
      <c r="L16">
        <f>_xlfn.PERCENTRANK.INC(G15:G17,G16)</f>
        <v>0.5</v>
      </c>
      <c r="M16">
        <f>_xlfn.PERCENTRANK.INC(J15:J17,J16)</f>
        <v>0.5</v>
      </c>
      <c r="N16">
        <f>_xlfn.PERCENTRANK.INC(H15:H17,H16)</f>
        <v>0.5</v>
      </c>
      <c r="U16" s="48"/>
      <c r="V16" s="49" t="s">
        <v>271</v>
      </c>
      <c r="W16" s="49" t="s">
        <v>720</v>
      </c>
      <c r="X16" s="49" t="str" cm="1">
        <f t="array" ref="X16">_xlfn.IFS(S8&gt;S9,R9,S8&lt;S9,R8,TRUE,"")</f>
        <v>Collège Saint-Charles-Garnier</v>
      </c>
      <c r="Y16" s="50">
        <f>Résultats!G136</f>
        <v>385</v>
      </c>
      <c r="Z16" s="3"/>
    </row>
    <row r="17" spans="1:26" ht="15">
      <c r="A17" s="9" t="str" cm="1">
        <f t="array" ref="A17">_xlfn.IFS(AND(L17=MAX(L$15:L$17),COUNTIF(L$15:L$17,MAX(L$15:L$17))=1),"1C",AND(L17=MAX(L$15:L$17),M17=MAX(M$15:M$17),COUNTIF(M$15:M$17,MAX(M$15:M$17))=1),"1C",AND(L17=MAX(L$15:L$17),M19=MAX(M$15:M$17),N17=MAX(N$15:N$17),COUNTIF(N$15:N$17,MAX(N$15:N$17))=1),"1C",AND(L17=MAX(L$15:L$17),M17=MAX(M$15:M$17),N17=MAX(N$15:N$17)),"Tirage",AND(L17=MIN(L$15:L$17),COUNTIF(L$15:L$17,MIN(L$15:L$17))=1),"3C",AND(L17=MIN(L$15:L$17),M17=MIN(M$15:M$17),COUNTIF(M$15:M$17,MIN(M$15:M$17))=1),"3C",AND(L17=MIN(L$15:L$17),M17=MIN(M$15:M$17),N17=MIN(N$15:N$17),COUNTIF(N$15:N$17,MIN(N$15:N$17))=1),"3C",AND(L17=MIN(L$15:L$17),M119=MIN(M$15:M$17),N17=MIN(N$15:N$17)),"Tirage",TRUE,"2C")</f>
        <v>3C</v>
      </c>
      <c r="B17" s="10" t="s">
        <v>721</v>
      </c>
      <c r="C17" s="11" t="s">
        <v>282</v>
      </c>
      <c r="D17" s="12">
        <f>SUMIF(Résultats!$D$2:$F$151,B17,Résultats!$J$2:$L$151)</f>
        <v>0</v>
      </c>
      <c r="E17" s="12">
        <f>SUMIF(Résultats!$D$2:$F$151,B17,Résultats!$M$2:$O$151)</f>
        <v>0</v>
      </c>
      <c r="F17" s="12">
        <f>SUMIF(Résultats!$D$2:$F$151,B17,Résultats!$N$2:$P$151)</f>
        <v>2</v>
      </c>
      <c r="G17" s="12">
        <f>SUMIF(Résultats!$D$2:$F$151,B17,Résultats!$I$2:$K$151)</f>
        <v>0</v>
      </c>
      <c r="H17" s="12">
        <f>SUMIF(Résultats!$D$2:$F$151,B17,Résultats!$E$2:$G$151)</f>
        <v>495</v>
      </c>
      <c r="I17" s="12">
        <f>SUMIF(Résultats!$D$2:$F$151,B17,Résultats!$Q$2:$S$151)</f>
        <v>810</v>
      </c>
      <c r="J17" s="12">
        <f t="shared" si="2"/>
        <v>-315</v>
      </c>
      <c r="K17" s="33"/>
      <c r="L17">
        <f>_xlfn.PERCENTRANK.INC(G15:G17,G17)</f>
        <v>0</v>
      </c>
      <c r="M17">
        <f>_xlfn.PERCENTRANK.INC(J15:J17,J17)</f>
        <v>0</v>
      </c>
      <c r="N17">
        <f>_xlfn.PERCENTRANK.INC(H15:H17,H17)</f>
        <v>0</v>
      </c>
      <c r="U17" s="53"/>
      <c r="V17" s="3"/>
      <c r="W17" s="3"/>
      <c r="X17" s="3"/>
      <c r="Y17" s="54"/>
      <c r="Z17" s="3"/>
    </row>
    <row r="18" spans="1:26" ht="12.75">
      <c r="A18" s="3"/>
      <c r="U18" s="48" t="s">
        <v>275</v>
      </c>
      <c r="V18" s="49" t="s">
        <v>276</v>
      </c>
      <c r="W18" s="49" t="s">
        <v>722</v>
      </c>
      <c r="X18" s="49" t="str" cm="1">
        <f t="array" ref="X18">_xlfn.IFS(S11&gt;S12,R12,S11&lt;S12,R11,TRUE,"")</f>
        <v>École d'éducation internationale B</v>
      </c>
      <c r="Y18" s="50">
        <f>Résultats!E137</f>
        <v>280</v>
      </c>
    </row>
    <row r="19" spans="1:26" ht="12.75">
      <c r="A19" s="3" t="s">
        <v>278</v>
      </c>
      <c r="U19" s="55"/>
      <c r="V19" s="56" t="s">
        <v>279</v>
      </c>
      <c r="W19" s="56" t="s">
        <v>723</v>
      </c>
      <c r="X19" s="56" t="str" cm="1">
        <f t="array" ref="X19">_xlfn.IFS(S14&gt;S15,R15,S14&lt;S15,R14,TRUE,"")</f>
        <v>Collège Regina Assumpta B</v>
      </c>
      <c r="Y19" s="57">
        <f>Résultats!G137</f>
        <v>270</v>
      </c>
    </row>
    <row r="20" spans="1:26" ht="15">
      <c r="A20" s="5" t="s">
        <v>187</v>
      </c>
      <c r="B20" s="6" t="s">
        <v>188</v>
      </c>
      <c r="C20" s="6" t="s">
        <v>189</v>
      </c>
      <c r="D20" s="7" t="s">
        <v>190</v>
      </c>
      <c r="E20" s="7" t="s">
        <v>191</v>
      </c>
      <c r="F20" s="7" t="s">
        <v>192</v>
      </c>
      <c r="G20" s="8" t="s">
        <v>193</v>
      </c>
      <c r="H20" s="7" t="s">
        <v>194</v>
      </c>
      <c r="I20" s="7" t="s">
        <v>195</v>
      </c>
      <c r="J20" s="7" t="s">
        <v>196</v>
      </c>
      <c r="K20" s="34"/>
    </row>
    <row r="21" spans="1:26" ht="15">
      <c r="A21" s="9" t="str" cm="1">
        <f t="array" ref="A21">_xlfn.IFS(AND(L21=MAX(L$21:L$23),COUNTIF(L$21:L$23,MAX(L$21:L$23))=1),"1D",AND(L21=MAX(L$21:L$23),M21=MAX(M$21:M$23),COUNTIF(M$21:M$23,MAX(M$21:M$23))=1),"1D",AND(L21=MAX(L$21:L$23),M21=MAX(M$21:M$23),N21=MAX(N$21:N$23),COUNTIF(N$21:N$23,MAX(N$21:N$23))=1),"1D",AND(L21=MAX(L$21:L$23),M21=MAX(M$21:M$23),N21=MAX(N$21:N$23)),"Tirage",AND(L21=MIN(L$21:L$23),COUNTIF(L$21:L$23,MIN(L$21:L$23))=1),"3D",AND(L21=MIN(L$21:L$23),M21=MIN(M$21:M$23),COUNTIF(M$21:M$23,MIN(M$21:M$23))=1),"3D",AND(L21=MIN(L$21:L$23),M21=MIN(M$21:M$23),N21=MIN(N$21:N$23),COUNTIF(N$21:N$23,MIN(N$21:N$23))=1),"3D",AND(L21=MIN(L$21:L$23),M21=MIN(M$21:M$23),N21=MIN(N$21:N$23)),"Tirage",TRUE,"2D")</f>
        <v>1D</v>
      </c>
      <c r="B21" s="10" t="s">
        <v>724</v>
      </c>
      <c r="C21" s="11" t="s">
        <v>725</v>
      </c>
      <c r="D21" s="12">
        <f>SUMIF(Résultats!$D$2:$F$151,B21,Résultats!$J$2:$L$151)</f>
        <v>2</v>
      </c>
      <c r="E21" s="12">
        <f>SUMIF(Résultats!$D$2:$F$151,B21,Résultats!$M$2:$O$151)</f>
        <v>0</v>
      </c>
      <c r="F21" s="12">
        <f>SUMIF(Résultats!$D$2:$F$151,B21,Résultats!$N$2:$P$151)</f>
        <v>0</v>
      </c>
      <c r="G21" s="12">
        <f>SUMIF(Résultats!$D$2:$F$151,B21,Résultats!$I$2:$K$151)</f>
        <v>4</v>
      </c>
      <c r="H21" s="12">
        <f>SUMIF(Résultats!$D$2:$F$151,B21,Résultats!$E$2:$G$151)</f>
        <v>875</v>
      </c>
      <c r="I21" s="12">
        <f>SUMIF(Résultats!$D$2:$F$151,B21,Résultats!$Q$2:$S$151)</f>
        <v>505</v>
      </c>
      <c r="J21" s="12">
        <f t="shared" ref="J21:J23" si="3">H21-I21</f>
        <v>370</v>
      </c>
      <c r="K21" s="33"/>
      <c r="L21">
        <f>_xlfn.PERCENTRANK.INC(G21:G23,G21)</f>
        <v>1</v>
      </c>
      <c r="M21">
        <f>_xlfn.PERCENTRANK.INC(J21:J23,J21)</f>
        <v>1</v>
      </c>
      <c r="N21">
        <f>_xlfn.PERCENTRANK.INC(H21:H23,H21)</f>
        <v>1</v>
      </c>
    </row>
    <row r="22" spans="1:26" ht="15">
      <c r="A22" s="9" t="str" cm="1">
        <f t="array" ref="A22">_xlfn.IFS(AND(L22=MAX(L$21:L$23),COUNTIF(L$21:L$23,MAX(L$21:L$23))=1),"1D",AND(L22=MAX(L$21:L$23),M22=MAX(M$21:M$23),COUNTIF(M$21:M$23,MAX(M$21:M$23))=1),"1D",AND(L22=MAX(L$21:L$23),M22=MAX(M$21:M$23),N22=MAX(N$21:N$23),COUNTIF(N$21:N$23,MAX(N$21:N$23))=1),"1D",AND(L22=MAX(L$21:L$23),M22=MAX(M$21:M$23),N22=MAX(N$21:N$23)),"Tirage",AND(L22=MIN(L$21:L$23),COUNTIF(L$21:L$23,MIN(L$21:L$23))=1),"3D",AND(L22=MIN(L$21:L$23),M22=MIN(M$21:M$23),COUNTIF(M$21:M$23,MIN(M$21:M$23))=1),"3D",AND(L22=MIN(L$21:L$23),M22=MIN(M$21:M$23),N22=MIN(N$21:N$23),COUNTIF(N$21:N$23,MIN(N$21:N$23))=1),"3D",AND(L22=MIN(L$21:L$23),M22=MIN(M$21:M$23),N22=MIN(N$21:N$23)),"Tirage",TRUE,"2D")</f>
        <v>3D</v>
      </c>
      <c r="B22" s="10" t="s">
        <v>726</v>
      </c>
      <c r="C22" s="11" t="s">
        <v>519</v>
      </c>
      <c r="D22" s="12">
        <f>SUMIF(Résultats!$D$2:$F$151,B22,Résultats!$J$2:$L$151)</f>
        <v>0</v>
      </c>
      <c r="E22" s="12">
        <f>SUMIF(Résultats!$D$2:$F$151,B22,Résultats!$M$2:$O$151)</f>
        <v>0</v>
      </c>
      <c r="F22" s="12">
        <f>SUMIF(Résultats!$D$2:$F$151,B22,Résultats!$N$2:$P$151)</f>
        <v>2</v>
      </c>
      <c r="G22" s="12">
        <f>SUMIF(Résultats!$D$2:$F$151,B22,Résultats!$I$2:$K$151)</f>
        <v>0</v>
      </c>
      <c r="H22" s="12">
        <f>SUMIF(Résultats!$D$2:$F$151,B22,Résultats!$E$2:$G$151)</f>
        <v>555</v>
      </c>
      <c r="I22" s="12">
        <f>SUMIF(Résultats!$D$2:$F$151,B22,Résultats!$Q$2:$S$151)</f>
        <v>815</v>
      </c>
      <c r="J22" s="12">
        <f t="shared" si="3"/>
        <v>-260</v>
      </c>
      <c r="K22" s="33"/>
      <c r="L22">
        <f>_xlfn.PERCENTRANK.INC(G21:G23,G22)</f>
        <v>0</v>
      </c>
      <c r="M22">
        <f>_xlfn.PERCENTRANK.INC(J21:J23,J22)</f>
        <v>0</v>
      </c>
      <c r="N22">
        <f>_xlfn.PERCENTRANK.INC(H21:H23,H22)</f>
        <v>0</v>
      </c>
    </row>
    <row r="23" spans="1:26" ht="15">
      <c r="A23" s="9" t="str" cm="1">
        <f t="array" ref="A23">_xlfn.IFS(AND(L23=MAX(L$21:L$23),COUNTIF(L$21:L$23,MAX(L$21:L$23))=1),"1D",AND(L23=MAX(L$21:L$23),M23=MAX(M$21:M$23),COUNTIF(M$21:M$23,MAX(M$21:M$23))=1),"1D",AND(L23=MAX(L$21:L$23),M23=MAX(M$21:M$23),N23=MAX(N$21:N$23),COUNTIF(N$21:N$23,MAX(N$21:N$23))=1),"1D",AND(L23=MAX(L$21:L$23),M23=MAX(M$21:M$23),N23=MAX(N$21:N$23)),"Tirage",AND(L23=MIN(L$21:L$23),COUNTIF(L$21:L$23,MIN(L$21:L$23))=1),"3D",AND(L23=MIN(L$21:L$23),M23=MIN(M$21:M$23),COUNTIF(M$21:M$23,MIN(M$21:M$23))=1),"3D",AND(L23=MIN(L$21:L$23),M23=MIN(M$21:M$23),N23=MIN(N$21:N$23),COUNTIF(N$21:N$23,MIN(N$21:N$23))=1),"3D",AND(L23=MIN(L$21:L$23),M23=MIN(M$21:M$23),N23=MIN(N$21:N$23)),"Tirage",TRUE,"2D")</f>
        <v>2D</v>
      </c>
      <c r="B23" s="10" t="s">
        <v>727</v>
      </c>
      <c r="C23" s="11" t="s">
        <v>728</v>
      </c>
      <c r="D23" s="12">
        <f>SUMIF(Résultats!$D$2:$F$151,B23,Résultats!$J$2:$L$151)</f>
        <v>1</v>
      </c>
      <c r="E23" s="12">
        <f>SUMIF(Résultats!$D$2:$F$151,B23,Résultats!$M$2:$O$151)</f>
        <v>0</v>
      </c>
      <c r="F23" s="12">
        <f>SUMIF(Résultats!$D$2:$F$151,B23,Résultats!$N$2:$P$151)</f>
        <v>1</v>
      </c>
      <c r="G23" s="12">
        <f>SUMIF(Résultats!$D$2:$F$151,B23,Résultats!$I$2:$K$151)</f>
        <v>2</v>
      </c>
      <c r="H23" s="12">
        <f>SUMIF(Résultats!$D$2:$F$151,B23,Résultats!$E$2:$G$151)</f>
        <v>615</v>
      </c>
      <c r="I23" s="12">
        <f>SUMIF(Résultats!$D$2:$F$151,B23,Résultats!$Q$2:$S$151)</f>
        <v>725</v>
      </c>
      <c r="J23" s="12">
        <f t="shared" si="3"/>
        <v>-110</v>
      </c>
      <c r="K23" s="33"/>
      <c r="L23">
        <f>_xlfn.PERCENTRANK.INC(G21:G23,G23)</f>
        <v>0.5</v>
      </c>
      <c r="M23">
        <f>_xlfn.PERCENTRANK.INC(J21:J23,J23)</f>
        <v>0.5</v>
      </c>
      <c r="N23">
        <f>_xlfn.PERCENTRANK.INC(H21:H23,H23)</f>
        <v>0.5</v>
      </c>
    </row>
    <row r="24" spans="1:26" ht="12.75">
      <c r="A24" s="3"/>
    </row>
    <row r="27" spans="1:26" ht="15.75" customHeight="1">
      <c r="A27" t="s">
        <v>287</v>
      </c>
    </row>
    <row r="28" spans="1:26" ht="15.75" customHeight="1">
      <c r="A28" s="5" t="s">
        <v>288</v>
      </c>
      <c r="B28" s="6" t="s">
        <v>188</v>
      </c>
      <c r="C28" s="6" t="s">
        <v>189</v>
      </c>
      <c r="D28" s="7" t="s">
        <v>190</v>
      </c>
      <c r="E28" s="7" t="s">
        <v>191</v>
      </c>
      <c r="F28" s="7" t="s">
        <v>192</v>
      </c>
      <c r="G28" s="8" t="s">
        <v>193</v>
      </c>
      <c r="H28" s="7" t="s">
        <v>194</v>
      </c>
      <c r="I28" s="7" t="s">
        <v>195</v>
      </c>
      <c r="J28" s="7" t="s">
        <v>196</v>
      </c>
      <c r="K28" s="7" t="s">
        <v>289</v>
      </c>
    </row>
    <row r="29" spans="1:26" ht="15.75" customHeight="1">
      <c r="A29" s="35" t="s">
        <v>290</v>
      </c>
      <c r="B29" s="10" t="s">
        <v>729</v>
      </c>
      <c r="C29" s="11" t="str" cm="1">
        <f t="array" ref="C29">_xlfn.IFS(OR(AND(A3=A29,SUM(D3:F3)=2,AND(L3=MIN(L$3:L$5),COUNTIF(L$3:L$5,MIN(L$3:L$5))=1)),AND(A3=A29,SUM(D3:F3)=2,SUM(D4:F4)=2,SUM(D5:F5)=2)),C3,OR(AND(A4=A29,SUM(D4:F4)=2,AND(L4=MIN(L$3:L$5),COUNTIF(L$3:L$5,MIN(L$3:L$5))=1)),AND(A4=A29,SUM(D3:F3)=2,SUM(D4:F4)=2,SUM(D5:F5)=2)),C4,OR(AND(A5=A29,SUM(D5:F5)=2,AND(L5=MIN(L$3:L$5),COUNTIF(L$3:L$5,MIN(L$3:L$5))=1)),AND(A5=A29,SUM(D3:F3)=2,SUM(D4:F4)=2,SUM(D5:F5)=2)),C5,TRUE,"")</f>
        <v>Collège François-de-Laval</v>
      </c>
      <c r="D29" s="12">
        <f>SUMIF(Résultats!$D$2:$F$151,B29,Résultats!$J$2:$L$151)</f>
        <v>2</v>
      </c>
      <c r="E29" s="12">
        <f>SUMIF(Résultats!$D$2:$F$151,B29,Résultats!$M$2:$O$151)</f>
        <v>0</v>
      </c>
      <c r="F29" s="12">
        <f>SUMIF(Résultats!$D$2:$F$151,B29,Résultats!$N$2:$P$151)</f>
        <v>1</v>
      </c>
      <c r="G29" s="12">
        <f>SUMIF(Résultats!$D$2:$F$151,B29,Résultats!$I$2:$K$151)</f>
        <v>4</v>
      </c>
      <c r="H29" s="12">
        <f>SUMIF(Résultats!$D$2:$F$151,B29,Résultats!$E$2:$G$151)</f>
        <v>960</v>
      </c>
      <c r="I29" s="12">
        <f>SUMIF(Résultats!$D$2:$F$151,B29,Résultats!$Q$2:$S$151)</f>
        <v>940</v>
      </c>
      <c r="J29" s="12">
        <f t="shared" ref="J29:J32" si="4">H29-I29</f>
        <v>20</v>
      </c>
      <c r="K29" s="12" t="s">
        <v>295</v>
      </c>
      <c r="L29">
        <f>_xlfn.PERCENTRANK.INC(G29:G32,G29)</f>
        <v>0.66600000000000004</v>
      </c>
      <c r="M29">
        <f>_xlfn.PERCENTRANK.INC(J29:J32,J29)</f>
        <v>0.66600000000000004</v>
      </c>
      <c r="N29">
        <f>_xlfn.PERCENTRANK.INC(H29:H32,H29)</f>
        <v>0.66600000000000004</v>
      </c>
    </row>
    <row r="30" spans="1:26" ht="15.75" customHeight="1">
      <c r="A30" s="35" t="s">
        <v>293</v>
      </c>
      <c r="B30" s="10" t="s">
        <v>730</v>
      </c>
      <c r="C30" s="11" t="str" cm="1">
        <f t="array" ref="C30">_xlfn.IFS(OR(AND(A9=A30,SUM(D9:F9)=2,AND(L9=MIN(L$9:L$11),COUNTIF(L$9:L$11,MIN(L$9:L$11))=1)),AND(A9=A30,SUM(D9:F9)=2,SUM(D10:F10)=2,SUM(D11:F11)=2)),C9,OR(AND(A10=A30,SUM(D10:F10)=2,AND(L10=MIN(L$9:L$11),COUNTIF(L$9:L$11,MIN(L$9:L$11))=1)),AND(A10=A30,SUM(D9:F9)=2,SUM(D10:F10)=2,SUM(D11:F11)=2)),C10,OR(AND(A11=A30,SUM(D11:F11)=2,AND(L11=MIN(L$9:L$11),COUNTIF(L$9:L$11,MIN(L$9:L$11))=1)),AND(A11=A30,SUM(D9:F9)=2,SUM(D10:F10)=2,SUM(D11:F11)=2)),C11,TRUE,"")</f>
        <v>Académie Saint-Louis</v>
      </c>
      <c r="D30" s="12">
        <f>SUMIF(Résultats!$D$2:$F$151,B30,Résultats!$J$2:$L$151)</f>
        <v>0</v>
      </c>
      <c r="E30" s="12">
        <f>SUMIF(Résultats!$D$2:$F$151,B30,Résultats!$M$2:$O$151)</f>
        <v>0</v>
      </c>
      <c r="F30" s="12">
        <f>SUMIF(Résultats!$D$2:$F$151,B30,Résultats!$N$2:$P$151)</f>
        <v>3</v>
      </c>
      <c r="G30" s="12">
        <f>SUMIF(Résultats!$D$2:$F$151,B30,Résultats!$I$2:$K$151)</f>
        <v>0</v>
      </c>
      <c r="H30" s="12">
        <f>SUMIF(Résultats!$D$2:$F$151,B30,Résultats!$E$2:$G$151)</f>
        <v>895</v>
      </c>
      <c r="I30" s="12">
        <f>SUMIF(Résultats!$D$2:$F$151,B30,Résultats!$Q$2:$S$151)</f>
        <v>1070</v>
      </c>
      <c r="J30" s="12">
        <f t="shared" si="4"/>
        <v>-175</v>
      </c>
      <c r="K30" s="12" t="s">
        <v>298</v>
      </c>
      <c r="L30">
        <f>_xlfn.PERCENTRANK.INC(G29:G32,G30)</f>
        <v>0</v>
      </c>
      <c r="M30">
        <f>_xlfn.PERCENTRANK.INC(J29:J32,J30)</f>
        <v>0</v>
      </c>
      <c r="N30">
        <f>_xlfn.PERCENTRANK.INC(H29:H32,H30)</f>
        <v>0.33300000000000002</v>
      </c>
    </row>
    <row r="31" spans="1:26" ht="15.75" customHeight="1">
      <c r="A31" s="35" t="s">
        <v>296</v>
      </c>
      <c r="B31" s="10" t="s">
        <v>731</v>
      </c>
      <c r="C31" s="11" t="str" cm="1">
        <f t="array" ref="C31">_xlfn.IFS(OR(AND(A15=A31,SUM(D15:F15)=2,AND(L15=MIN(L$15:L$17),COUNTIF(L$15:L$17,MIN(L$15:L$17))=1)),AND(A15=A31,SUM(D15:F15)=2,SUM(D16:F16)=2,SUM(D17:F17)=2)),C15,OR(AND(A16=A31,SUM(D16:F16)=2,AND(L16=MIN(L$15:L$17),COUNTIF(L$15:L$17,MIN(L$15:L$17))=1)),AND(A16=A31,SUM(D15:F15)=2,SUM(D16:F16)=2,SUM(D17:F17)=2)),C16,OR(AND(A17=A31,SUM(D17:F17)=2,AND(L17=MIN(L$15:L$17),COUNTIF(L$15:L$17,MIN(L$15:L$17))=1)),AND(A17=A31,SUM(D15:F15)=2,SUM(D16:F16)=2,SUM(D17:F17)=2)),C17,TRUE,"")</f>
        <v>É.S. Samuel-de-Champlain</v>
      </c>
      <c r="D31" s="12">
        <f>SUMIF(Résultats!$D$2:$F$151,B31,Résultats!$J$2:$L$151)</f>
        <v>1</v>
      </c>
      <c r="E31" s="12">
        <f>SUMIF(Résultats!$D$2:$F$151,B31,Résultats!$M$2:$O$151)</f>
        <v>0</v>
      </c>
      <c r="F31" s="12">
        <f>SUMIF(Résultats!$D$2:$F$151,B31,Résultats!$N$2:$P$151)</f>
        <v>2</v>
      </c>
      <c r="G31" s="12">
        <f>SUMIF(Résultats!$D$2:$F$151,B31,Résultats!$I$2:$K$151)</f>
        <v>2</v>
      </c>
      <c r="H31" s="12">
        <f>SUMIF(Résultats!$D$2:$F$151,B31,Résultats!$E$2:$G$151)</f>
        <v>845</v>
      </c>
      <c r="I31" s="12">
        <f>SUMIF(Résultats!$D$2:$F$151,B31,Résultats!$Q$2:$S$151)</f>
        <v>995</v>
      </c>
      <c r="J31" s="12">
        <f t="shared" si="4"/>
        <v>-150</v>
      </c>
      <c r="K31" s="12" t="s">
        <v>301</v>
      </c>
      <c r="L31">
        <f>_xlfn.PERCENTRANK.INC(G29:G32,G31)</f>
        <v>0.33300000000000002</v>
      </c>
      <c r="M31">
        <f>_xlfn.PERCENTRANK.INC(J29:J32,J31)</f>
        <v>0.33300000000000002</v>
      </c>
      <c r="N31">
        <f>_xlfn.PERCENTRANK.INC(H29:H32,H31)</f>
        <v>0</v>
      </c>
    </row>
    <row r="32" spans="1:26" ht="15.75" customHeight="1">
      <c r="A32" s="35" t="s">
        <v>299</v>
      </c>
      <c r="B32" s="10" t="s">
        <v>732</v>
      </c>
      <c r="C32" s="11" t="str" cm="1">
        <f t="array" ref="C32">_xlfn.IFS(OR(AND(A21=A32,SUM(D21:F21)=2,AND(L21=MIN(L$21:L$23),COUNTIF(L$21:L$23,MIN(L$21:L$23))=1)),AND(A21=A32,SUM(D21:F21)=2,SUM(D22:F22)=2,SUM(D23:F23)=2)),C21,OR(AND(A22=A32,SUM(D22:F22)=2,AND(L22=MIN(L$21:L$23),COUNTIF(L$21:L$23,MIN(L$21:L$23))=1)),AND(A22=A32,SUM(D21:F21)=2,SUM(D22:F22)=2,SUM(D23:F23)=2)),C22,OR(AND(A23=A32,SUM(D23:F23)=2,AND(L23=MIN(L$21:L$23),COUNTIF(L$21:L$23,MIN(L$21:L$23))=1)),AND(A23=A32,SUM(D21:F21)=2,SUM(D22:F22)=2,SUM(D23:F23)=2)),C23,TRUE,"")</f>
        <v>Collège Mont Notre-Dame</v>
      </c>
      <c r="D32" s="12">
        <f>SUMIF(Résultats!$D$2:$F$151,B32,Résultats!$J$2:$L$151)</f>
        <v>3</v>
      </c>
      <c r="E32" s="12">
        <f>SUMIF(Résultats!$D$2:$F$151,B32,Résultats!$M$2:$O$151)</f>
        <v>0</v>
      </c>
      <c r="F32" s="12">
        <f>SUMIF(Résultats!$D$2:$F$151,B32,Résultats!$N$2:$P$151)</f>
        <v>0</v>
      </c>
      <c r="G32" s="12">
        <f>SUMIF(Résultats!$D$2:$F$151,B32,Résultats!$I$2:$K$151)</f>
        <v>6</v>
      </c>
      <c r="H32" s="12">
        <f>SUMIF(Résultats!$D$2:$F$151,B32,Résultats!$E$2:$G$151)</f>
        <v>1055</v>
      </c>
      <c r="I32" s="12">
        <f>SUMIF(Résultats!$D$2:$F$151,B32,Résultats!$Q$2:$S$151)</f>
        <v>750</v>
      </c>
      <c r="J32" s="12">
        <f t="shared" si="4"/>
        <v>305</v>
      </c>
      <c r="K32" s="12" t="s">
        <v>292</v>
      </c>
      <c r="L32">
        <f>_xlfn.PERCENTRANK.INC(G29:G32,G32)</f>
        <v>1</v>
      </c>
      <c r="M32">
        <f>_xlfn.PERCENTRANK.INC(J29:J32,J32)</f>
        <v>1</v>
      </c>
      <c r="N32">
        <f>_xlfn.PERCENTRANK.INC(H29:H32,H32)</f>
        <v>1</v>
      </c>
    </row>
  </sheetData>
  <pageMargins left="0" right="0" top="0" bottom="0" header="0" footer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D860A-4A4D-4040-9FBB-3E39FE57252C}">
  <sheetPr>
    <outlinePr summaryBelow="0" summaryRight="0"/>
  </sheetPr>
  <dimension ref="A1:M105"/>
  <sheetViews>
    <sheetView workbookViewId="0">
      <selection activeCell="C2" sqref="C2"/>
    </sheetView>
  </sheetViews>
  <sheetFormatPr baseColWidth="10" defaultColWidth="12.5703125" defaultRowHeight="15.75" customHeight="1"/>
  <cols>
    <col min="1" max="1" width="35.85546875" bestFit="1" customWidth="1"/>
    <col min="2" max="2" width="24.28515625" bestFit="1" customWidth="1"/>
    <col min="3" max="10" width="5.42578125" customWidth="1"/>
    <col min="11" max="11" width="18" customWidth="1"/>
    <col min="12" max="12" width="14" customWidth="1"/>
    <col min="13" max="13" width="11.140625" customWidth="1"/>
  </cols>
  <sheetData>
    <row r="1" spans="1:13" ht="12.75">
      <c r="A1" s="16" t="s">
        <v>1</v>
      </c>
      <c r="B1" s="16" t="s">
        <v>302</v>
      </c>
      <c r="C1" s="17" t="s">
        <v>303</v>
      </c>
      <c r="D1" s="17" t="s">
        <v>304</v>
      </c>
      <c r="E1" s="17" t="s">
        <v>305</v>
      </c>
      <c r="F1" s="17" t="s">
        <v>306</v>
      </c>
      <c r="G1" s="17" t="s">
        <v>307</v>
      </c>
      <c r="H1" s="17" t="s">
        <v>308</v>
      </c>
      <c r="I1" s="17" t="s">
        <v>309</v>
      </c>
      <c r="J1" s="17" t="s">
        <v>310</v>
      </c>
      <c r="K1" s="18" t="s">
        <v>311</v>
      </c>
      <c r="L1" s="18" t="s">
        <v>312</v>
      </c>
      <c r="M1" s="18" t="s">
        <v>313</v>
      </c>
    </row>
    <row r="2" spans="1:13" ht="12.75">
      <c r="A2" s="20" t="s">
        <v>270</v>
      </c>
      <c r="B2" s="20" t="s">
        <v>764</v>
      </c>
      <c r="C2" s="21"/>
      <c r="D2" s="22">
        <v>255</v>
      </c>
      <c r="E2" s="21">
        <v>245</v>
      </c>
      <c r="F2" s="22"/>
      <c r="G2" s="21">
        <v>235</v>
      </c>
      <c r="H2" s="21"/>
      <c r="I2" s="21">
        <v>185</v>
      </c>
      <c r="J2" s="21">
        <v>195</v>
      </c>
      <c r="K2" s="23">
        <f>SUM(C2:I2)</f>
        <v>920</v>
      </c>
      <c r="L2" s="23">
        <f>COUNT(C2:I2)</f>
        <v>4</v>
      </c>
      <c r="M2" s="23">
        <f>ROUND(K2/L2,1)</f>
        <v>230</v>
      </c>
    </row>
    <row r="3" spans="1:13" ht="12.75">
      <c r="A3" s="100" t="s">
        <v>519</v>
      </c>
      <c r="B3" s="100" t="s">
        <v>759</v>
      </c>
      <c r="C3" s="22">
        <v>155</v>
      </c>
      <c r="D3" s="22"/>
      <c r="E3" s="21">
        <v>185</v>
      </c>
      <c r="F3" s="21"/>
      <c r="G3" s="21">
        <v>195</v>
      </c>
      <c r="H3" s="22"/>
      <c r="I3" s="22">
        <v>275</v>
      </c>
      <c r="J3" s="22">
        <v>155</v>
      </c>
      <c r="K3" s="23">
        <f>SUM(C3:I3)</f>
        <v>810</v>
      </c>
      <c r="L3" s="23">
        <f>COUNT(C3:I3)</f>
        <v>4</v>
      </c>
      <c r="M3" s="23">
        <f>ROUND(K3/L3,1)</f>
        <v>202.5</v>
      </c>
    </row>
    <row r="4" spans="1:13" ht="12.75">
      <c r="A4" s="100" t="s">
        <v>725</v>
      </c>
      <c r="B4" s="100" t="s">
        <v>750</v>
      </c>
      <c r="C4" s="22">
        <v>105</v>
      </c>
      <c r="D4" s="22">
        <v>205</v>
      </c>
      <c r="E4" s="21"/>
      <c r="F4" s="22"/>
      <c r="G4" s="21">
        <v>220</v>
      </c>
      <c r="H4" s="21"/>
      <c r="I4" s="21">
        <v>200</v>
      </c>
      <c r="J4" s="21">
        <v>100</v>
      </c>
      <c r="K4" s="23">
        <f>SUM(C4:I4)</f>
        <v>730</v>
      </c>
      <c r="L4" s="23">
        <f>COUNT(C4:I4)</f>
        <v>4</v>
      </c>
      <c r="M4" s="23">
        <f>ROUND(K4/L4,1)</f>
        <v>182.5</v>
      </c>
    </row>
    <row r="5" spans="1:13" ht="12.75">
      <c r="A5" s="20" t="s">
        <v>699</v>
      </c>
      <c r="B5" s="20" t="s">
        <v>772</v>
      </c>
      <c r="C5" s="21">
        <v>225</v>
      </c>
      <c r="D5" s="21">
        <v>230</v>
      </c>
      <c r="E5" s="22"/>
      <c r="F5" s="21"/>
      <c r="G5" s="21">
        <v>175</v>
      </c>
      <c r="H5" s="22"/>
      <c r="I5" s="22">
        <v>65</v>
      </c>
      <c r="J5" s="22">
        <v>115</v>
      </c>
      <c r="K5" s="23">
        <f>SUM(C5:I5)</f>
        <v>695</v>
      </c>
      <c r="L5" s="23">
        <f>COUNT(C5:I5)</f>
        <v>4</v>
      </c>
      <c r="M5" s="23">
        <f>ROUND(K5/L5,1)</f>
        <v>173.8</v>
      </c>
    </row>
    <row r="6" spans="1:13" ht="12.75">
      <c r="A6" s="20" t="s">
        <v>414</v>
      </c>
      <c r="B6" s="20" t="s">
        <v>755</v>
      </c>
      <c r="C6" s="21"/>
      <c r="D6" s="22"/>
      <c r="E6" s="22">
        <v>200</v>
      </c>
      <c r="F6" s="21"/>
      <c r="G6" s="21">
        <v>160</v>
      </c>
      <c r="H6" s="21"/>
      <c r="I6" s="21">
        <v>135</v>
      </c>
      <c r="J6" s="21"/>
      <c r="K6" s="23">
        <f>SUM(C6:I6)</f>
        <v>495</v>
      </c>
      <c r="L6" s="23">
        <f>COUNT(C6:I6)</f>
        <v>3</v>
      </c>
      <c r="M6" s="23">
        <f>ROUND(K6/L6,1)</f>
        <v>165</v>
      </c>
    </row>
    <row r="7" spans="1:13" ht="12.75">
      <c r="A7" s="100" t="s">
        <v>375</v>
      </c>
      <c r="B7" s="100" t="s">
        <v>768</v>
      </c>
      <c r="C7" s="21">
        <v>195</v>
      </c>
      <c r="D7" s="21"/>
      <c r="E7" s="21">
        <v>175</v>
      </c>
      <c r="F7" s="21"/>
      <c r="G7" s="22">
        <v>120</v>
      </c>
      <c r="H7" s="22"/>
      <c r="I7" s="22">
        <v>145</v>
      </c>
      <c r="J7" s="22"/>
      <c r="K7" s="23">
        <f>SUM(C7:I7)</f>
        <v>635</v>
      </c>
      <c r="L7" s="23">
        <f>COUNT(C7:I7)</f>
        <v>4</v>
      </c>
      <c r="M7" s="23">
        <f>ROUND(K7/L7,1)</f>
        <v>158.80000000000001</v>
      </c>
    </row>
    <row r="8" spans="1:13" ht="12.75">
      <c r="A8" s="100" t="s">
        <v>715</v>
      </c>
      <c r="B8" s="100" t="s">
        <v>742</v>
      </c>
      <c r="C8" s="21">
        <v>180</v>
      </c>
      <c r="D8" s="21">
        <v>190</v>
      </c>
      <c r="E8" s="22"/>
      <c r="F8" s="22"/>
      <c r="G8" s="21">
        <v>135</v>
      </c>
      <c r="H8" s="21"/>
      <c r="I8" s="21">
        <v>110</v>
      </c>
      <c r="J8" s="21">
        <v>175</v>
      </c>
      <c r="K8" s="23">
        <f>SUM(C8:I8)</f>
        <v>615</v>
      </c>
      <c r="L8" s="23">
        <f>COUNT(C8:I8)</f>
        <v>4</v>
      </c>
      <c r="M8" s="23">
        <f>ROUND(K8/L8,1)</f>
        <v>153.80000000000001</v>
      </c>
    </row>
    <row r="9" spans="1:13" ht="12.75">
      <c r="A9" s="20" t="s">
        <v>484</v>
      </c>
      <c r="B9" s="20" t="s">
        <v>736</v>
      </c>
      <c r="C9" s="22">
        <v>235</v>
      </c>
      <c r="D9" s="21"/>
      <c r="E9" s="22">
        <v>85</v>
      </c>
      <c r="F9" s="21"/>
      <c r="G9" s="21">
        <v>130</v>
      </c>
      <c r="H9" s="21"/>
      <c r="I9" s="21">
        <v>145</v>
      </c>
      <c r="J9" s="21">
        <v>95</v>
      </c>
      <c r="K9" s="23">
        <f>SUM(C9:I9)</f>
        <v>595</v>
      </c>
      <c r="L9" s="23">
        <f>COUNT(C9:I9)</f>
        <v>4</v>
      </c>
      <c r="M9" s="23">
        <f>ROUND(K9/L9,1)</f>
        <v>148.80000000000001</v>
      </c>
    </row>
    <row r="10" spans="1:13" ht="12.75">
      <c r="A10" s="100" t="s">
        <v>725</v>
      </c>
      <c r="B10" s="100" t="s">
        <v>751</v>
      </c>
      <c r="C10" s="22">
        <v>155</v>
      </c>
      <c r="D10" s="22">
        <v>115</v>
      </c>
      <c r="E10" s="22"/>
      <c r="F10" s="22"/>
      <c r="G10" s="22">
        <v>105</v>
      </c>
      <c r="H10" s="22"/>
      <c r="I10" s="22">
        <v>205</v>
      </c>
      <c r="J10" s="22">
        <v>120</v>
      </c>
      <c r="K10" s="23">
        <f>SUM(C10:I10)</f>
        <v>580</v>
      </c>
      <c r="L10" s="23">
        <f>COUNT(C10:I10)</f>
        <v>4</v>
      </c>
      <c r="M10" s="23">
        <f>ROUND(K10/L10,1)</f>
        <v>145</v>
      </c>
    </row>
    <row r="11" spans="1:13" ht="12.75">
      <c r="A11" s="100" t="s">
        <v>728</v>
      </c>
      <c r="B11" s="100" t="s">
        <v>779</v>
      </c>
      <c r="C11" s="22">
        <v>105</v>
      </c>
      <c r="D11" s="21"/>
      <c r="E11" s="22">
        <v>180</v>
      </c>
      <c r="F11" s="21"/>
      <c r="G11" s="21">
        <v>95</v>
      </c>
      <c r="H11" s="21"/>
      <c r="I11" s="21">
        <v>195</v>
      </c>
      <c r="J11" s="21">
        <v>190</v>
      </c>
      <c r="K11" s="23">
        <f>SUM(C11:I11)</f>
        <v>575</v>
      </c>
      <c r="L11" s="23">
        <f>COUNT(C11:I11)</f>
        <v>4</v>
      </c>
      <c r="M11" s="23">
        <f>ROUND(K11/L11,1)</f>
        <v>143.80000000000001</v>
      </c>
    </row>
    <row r="12" spans="1:13" ht="12.75">
      <c r="A12" s="100" t="s">
        <v>715</v>
      </c>
      <c r="B12" s="100" t="s">
        <v>743</v>
      </c>
      <c r="C12" s="22">
        <v>115</v>
      </c>
      <c r="D12" s="22">
        <v>125</v>
      </c>
      <c r="E12" s="22"/>
      <c r="F12" s="22"/>
      <c r="G12" s="22">
        <v>195</v>
      </c>
      <c r="H12" s="22"/>
      <c r="I12" s="22">
        <v>135</v>
      </c>
      <c r="J12" s="22">
        <v>165</v>
      </c>
      <c r="K12" s="23">
        <f>SUM(C12:I12)</f>
        <v>570</v>
      </c>
      <c r="L12" s="23">
        <f>COUNT(C12:I12)</f>
        <v>4</v>
      </c>
      <c r="M12" s="23">
        <f>ROUND(K12/L12,1)</f>
        <v>142.5</v>
      </c>
    </row>
    <row r="13" spans="1:13" ht="12.75">
      <c r="A13" s="20" t="s">
        <v>690</v>
      </c>
      <c r="B13" s="20" t="s">
        <v>746</v>
      </c>
      <c r="C13" s="22">
        <v>85</v>
      </c>
      <c r="D13" s="21"/>
      <c r="E13" s="21"/>
      <c r="F13" s="22"/>
      <c r="G13" s="21">
        <v>150</v>
      </c>
      <c r="H13" s="21"/>
      <c r="I13" s="21">
        <v>165</v>
      </c>
      <c r="J13" s="21">
        <v>115</v>
      </c>
      <c r="K13" s="23">
        <f>SUM(C13:I13)</f>
        <v>400</v>
      </c>
      <c r="L13" s="23">
        <f>COUNT(C13:I13)</f>
        <v>3</v>
      </c>
      <c r="M13" s="23">
        <f>ROUND(K13/L13,1)</f>
        <v>133.30000000000001</v>
      </c>
    </row>
    <row r="14" spans="1:13" ht="12.75">
      <c r="A14" s="100" t="s">
        <v>688</v>
      </c>
      <c r="B14" s="100" t="s">
        <v>790</v>
      </c>
      <c r="C14" s="21">
        <v>170</v>
      </c>
      <c r="D14" s="22">
        <v>20</v>
      </c>
      <c r="E14" s="21"/>
      <c r="F14" s="22"/>
      <c r="G14" s="21">
        <v>135</v>
      </c>
      <c r="H14" s="21"/>
      <c r="I14" s="21">
        <v>175</v>
      </c>
      <c r="J14" s="21">
        <v>125</v>
      </c>
      <c r="K14" s="23">
        <f>SUM(C14:I14)</f>
        <v>500</v>
      </c>
      <c r="L14" s="23">
        <f>COUNT(C14:I14)</f>
        <v>4</v>
      </c>
      <c r="M14" s="23">
        <f>ROUND(K14/L14,1)</f>
        <v>125</v>
      </c>
    </row>
    <row r="15" spans="1:13" ht="12.75">
      <c r="A15" s="20" t="s">
        <v>282</v>
      </c>
      <c r="B15" s="20" t="s">
        <v>665</v>
      </c>
      <c r="C15" s="22"/>
      <c r="D15" s="22">
        <v>75</v>
      </c>
      <c r="E15" s="22">
        <v>100</v>
      </c>
      <c r="F15" s="21"/>
      <c r="G15" s="21">
        <v>110</v>
      </c>
      <c r="H15" s="21"/>
      <c r="I15" s="21">
        <v>165</v>
      </c>
      <c r="J15" s="21">
        <v>145</v>
      </c>
      <c r="K15" s="23">
        <f>SUM(C15:I15)</f>
        <v>450</v>
      </c>
      <c r="L15" s="23">
        <f>COUNT(C15:I15)</f>
        <v>4</v>
      </c>
      <c r="M15" s="23">
        <f>ROUND(K15/L15,1)</f>
        <v>112.5</v>
      </c>
    </row>
    <row r="16" spans="1:13" ht="12.75">
      <c r="A16" s="20" t="s">
        <v>270</v>
      </c>
      <c r="B16" s="20" t="s">
        <v>765</v>
      </c>
      <c r="C16" s="21"/>
      <c r="D16" s="22">
        <v>95</v>
      </c>
      <c r="E16" s="22">
        <v>115</v>
      </c>
      <c r="F16" s="22"/>
      <c r="G16" s="22">
        <v>115</v>
      </c>
      <c r="H16" s="22"/>
      <c r="I16" s="22">
        <v>110</v>
      </c>
      <c r="J16" s="22">
        <v>45</v>
      </c>
      <c r="K16" s="23">
        <f>SUM(C16:I16)</f>
        <v>435</v>
      </c>
      <c r="L16" s="23">
        <f>COUNT(C16:I16)</f>
        <v>4</v>
      </c>
      <c r="M16" s="23">
        <f>ROUND(K16/L16,1)</f>
        <v>108.8</v>
      </c>
    </row>
    <row r="17" spans="1:13" ht="12.75">
      <c r="A17" s="20" t="s">
        <v>690</v>
      </c>
      <c r="B17" s="20" t="s">
        <v>747</v>
      </c>
      <c r="C17" s="22">
        <v>105</v>
      </c>
      <c r="D17" s="21"/>
      <c r="E17" s="22"/>
      <c r="F17" s="21"/>
      <c r="G17" s="21">
        <v>100</v>
      </c>
      <c r="H17" s="21"/>
      <c r="I17" s="21">
        <v>95</v>
      </c>
      <c r="J17" s="21">
        <v>55</v>
      </c>
      <c r="K17" s="23">
        <f>SUM(C17:I17)</f>
        <v>300</v>
      </c>
      <c r="L17" s="23">
        <f>COUNT(C17:I17)</f>
        <v>3</v>
      </c>
      <c r="M17" s="23">
        <f>ROUND(K17/L17,1)</f>
        <v>100</v>
      </c>
    </row>
    <row r="18" spans="1:13" ht="12.75">
      <c r="A18" s="100" t="s">
        <v>375</v>
      </c>
      <c r="B18" s="100" t="s">
        <v>769</v>
      </c>
      <c r="C18" s="21">
        <v>105</v>
      </c>
      <c r="D18" s="21"/>
      <c r="E18" s="21">
        <v>105</v>
      </c>
      <c r="F18" s="21"/>
      <c r="G18" s="22">
        <v>70</v>
      </c>
      <c r="H18" s="22"/>
      <c r="I18" s="22">
        <v>90</v>
      </c>
      <c r="J18" s="22"/>
      <c r="K18" s="23">
        <f>SUM(C18:I18)</f>
        <v>370</v>
      </c>
      <c r="L18" s="23">
        <f>COUNT(C18:I18)</f>
        <v>4</v>
      </c>
      <c r="M18" s="23">
        <f>ROUND(K18/L18,1)</f>
        <v>92.5</v>
      </c>
    </row>
    <row r="19" spans="1:13" ht="12.75">
      <c r="A19" s="20" t="s">
        <v>270</v>
      </c>
      <c r="B19" s="20" t="s">
        <v>766</v>
      </c>
      <c r="C19" s="21"/>
      <c r="D19" s="22">
        <v>110</v>
      </c>
      <c r="E19" s="22">
        <v>75</v>
      </c>
      <c r="F19" s="22"/>
      <c r="G19" s="21">
        <v>50</v>
      </c>
      <c r="H19" s="21"/>
      <c r="I19" s="21">
        <v>75</v>
      </c>
      <c r="J19" s="21">
        <v>40</v>
      </c>
      <c r="K19" s="23">
        <f>SUM(C19:I19)</f>
        <v>310</v>
      </c>
      <c r="L19" s="23">
        <f>COUNT(C19:I19)</f>
        <v>4</v>
      </c>
      <c r="M19" s="23">
        <f>ROUND(K19/L19,1)</f>
        <v>77.5</v>
      </c>
    </row>
    <row r="20" spans="1:13" ht="12.75">
      <c r="A20" s="20" t="s">
        <v>270</v>
      </c>
      <c r="B20" s="20" t="s">
        <v>767</v>
      </c>
      <c r="C20" s="21"/>
      <c r="D20" s="21">
        <v>45</v>
      </c>
      <c r="E20" s="21">
        <v>105</v>
      </c>
      <c r="F20" s="21"/>
      <c r="G20" s="22">
        <v>70</v>
      </c>
      <c r="H20" s="22"/>
      <c r="I20" s="22">
        <v>60</v>
      </c>
      <c r="J20" s="22">
        <v>90</v>
      </c>
      <c r="K20" s="23">
        <f>SUM(C20:I20)</f>
        <v>280</v>
      </c>
      <c r="L20" s="23">
        <f>COUNT(C20:I20)</f>
        <v>4</v>
      </c>
      <c r="M20" s="23">
        <f>ROUND(K20/L20,1)</f>
        <v>70</v>
      </c>
    </row>
    <row r="21" spans="1:13" ht="12.75">
      <c r="A21" s="100" t="s">
        <v>728</v>
      </c>
      <c r="B21" s="100" t="s">
        <v>780</v>
      </c>
      <c r="C21" s="22">
        <v>35</v>
      </c>
      <c r="D21" s="21"/>
      <c r="E21" s="21">
        <v>65</v>
      </c>
      <c r="F21" s="21"/>
      <c r="G21" s="22">
        <v>100</v>
      </c>
      <c r="H21" s="21"/>
      <c r="I21" s="21">
        <v>80</v>
      </c>
      <c r="J21" s="21">
        <v>95</v>
      </c>
      <c r="K21" s="23">
        <f>SUM(C21:I21)</f>
        <v>280</v>
      </c>
      <c r="L21" s="23">
        <f>COUNT(C21:I21)</f>
        <v>4</v>
      </c>
      <c r="M21" s="23">
        <f>ROUND(K21/L21,1)</f>
        <v>70</v>
      </c>
    </row>
    <row r="22" spans="1:13" ht="12.75">
      <c r="A22" s="100" t="s">
        <v>725</v>
      </c>
      <c r="B22" s="100" t="s">
        <v>752</v>
      </c>
      <c r="C22" s="21">
        <v>75</v>
      </c>
      <c r="D22" s="22">
        <v>70</v>
      </c>
      <c r="E22" s="21"/>
      <c r="F22" s="22"/>
      <c r="G22" s="21">
        <v>40</v>
      </c>
      <c r="H22" s="21"/>
      <c r="I22" s="21">
        <v>65</v>
      </c>
      <c r="J22" s="21">
        <v>80</v>
      </c>
      <c r="K22" s="23">
        <f>SUM(C22:I22)</f>
        <v>250</v>
      </c>
      <c r="L22" s="23">
        <f>COUNT(C22:I22)</f>
        <v>4</v>
      </c>
      <c r="M22" s="23">
        <f>ROUND(K22/L22,1)</f>
        <v>62.5</v>
      </c>
    </row>
    <row r="23" spans="1:13" ht="12.75">
      <c r="A23" s="20" t="s">
        <v>282</v>
      </c>
      <c r="B23" s="20" t="s">
        <v>786</v>
      </c>
      <c r="C23" s="21"/>
      <c r="D23" s="10">
        <v>80</v>
      </c>
      <c r="E23" s="22">
        <v>75</v>
      </c>
      <c r="F23" s="21"/>
      <c r="G23" s="22">
        <v>40</v>
      </c>
      <c r="H23" s="21"/>
      <c r="I23" s="21">
        <v>55</v>
      </c>
      <c r="J23" s="21">
        <v>100</v>
      </c>
      <c r="K23" s="23">
        <f>SUM(C23:I23)</f>
        <v>250</v>
      </c>
      <c r="L23" s="23">
        <f>COUNT(C23:I23)</f>
        <v>4</v>
      </c>
      <c r="M23" s="23">
        <f>ROUND(K23/L23,1)</f>
        <v>62.5</v>
      </c>
    </row>
    <row r="24" spans="1:13" ht="12.75">
      <c r="A24" s="20" t="s">
        <v>414</v>
      </c>
      <c r="B24" s="20" t="s">
        <v>757</v>
      </c>
      <c r="C24" s="21"/>
      <c r="D24" s="22"/>
      <c r="E24" s="21">
        <v>70</v>
      </c>
      <c r="F24" s="22"/>
      <c r="G24" s="22">
        <v>25</v>
      </c>
      <c r="H24" s="21"/>
      <c r="I24" s="21">
        <v>85</v>
      </c>
      <c r="J24" s="21"/>
      <c r="K24" s="23">
        <f>SUM(C24:I24)</f>
        <v>180</v>
      </c>
      <c r="L24" s="23">
        <f>COUNT(C24:I24)</f>
        <v>3</v>
      </c>
      <c r="M24" s="23">
        <f>ROUND(K24/L24,1)</f>
        <v>60</v>
      </c>
    </row>
    <row r="25" spans="1:13" ht="12.75">
      <c r="A25" s="100" t="s">
        <v>688</v>
      </c>
      <c r="B25" s="100" t="s">
        <v>791</v>
      </c>
      <c r="C25" s="21">
        <v>140</v>
      </c>
      <c r="D25" s="21">
        <v>20</v>
      </c>
      <c r="E25" s="21"/>
      <c r="F25" s="21"/>
      <c r="G25" s="22">
        <v>30</v>
      </c>
      <c r="H25" s="22"/>
      <c r="I25" s="22">
        <v>40</v>
      </c>
      <c r="J25" s="22">
        <v>5</v>
      </c>
      <c r="K25" s="23">
        <f>SUM(C25:I25)</f>
        <v>230</v>
      </c>
      <c r="L25" s="23">
        <f>COUNT(C25:I25)</f>
        <v>4</v>
      </c>
      <c r="M25" s="23">
        <f>ROUND(K25/L25,1)</f>
        <v>57.5</v>
      </c>
    </row>
    <row r="26" spans="1:13" ht="12.75">
      <c r="A26" s="20" t="s">
        <v>484</v>
      </c>
      <c r="B26" s="20" t="s">
        <v>737</v>
      </c>
      <c r="C26" s="22">
        <v>65</v>
      </c>
      <c r="D26" s="22"/>
      <c r="E26" s="22">
        <v>30</v>
      </c>
      <c r="F26" s="22"/>
      <c r="G26" s="22">
        <v>65</v>
      </c>
      <c r="H26" s="21"/>
      <c r="I26" s="21">
        <v>65</v>
      </c>
      <c r="J26" s="21">
        <v>90</v>
      </c>
      <c r="K26" s="23">
        <f>SUM(C26:I26)</f>
        <v>225</v>
      </c>
      <c r="L26" s="23">
        <f>COUNT(C26:I26)</f>
        <v>4</v>
      </c>
      <c r="M26" s="23">
        <f>ROUND(K26/L26,1)</f>
        <v>56.3</v>
      </c>
    </row>
    <row r="27" spans="1:13" ht="12.75">
      <c r="A27" s="100" t="s">
        <v>688</v>
      </c>
      <c r="B27" s="100" t="s">
        <v>792</v>
      </c>
      <c r="C27" s="21">
        <v>85</v>
      </c>
      <c r="D27" s="21">
        <v>25</v>
      </c>
      <c r="E27" s="21"/>
      <c r="F27" s="21"/>
      <c r="G27" s="22">
        <v>60</v>
      </c>
      <c r="H27" s="22"/>
      <c r="I27" s="22">
        <v>40</v>
      </c>
      <c r="J27" s="22">
        <v>75</v>
      </c>
      <c r="K27" s="23">
        <f>SUM(C27:I27)</f>
        <v>210</v>
      </c>
      <c r="L27" s="23">
        <f>COUNT(C27:I27)</f>
        <v>4</v>
      </c>
      <c r="M27" s="23">
        <f>ROUND(K27/L27,1)</f>
        <v>52.5</v>
      </c>
    </row>
    <row r="28" spans="1:13" ht="12.75">
      <c r="A28" s="20" t="s">
        <v>484</v>
      </c>
      <c r="B28" s="20" t="s">
        <v>738</v>
      </c>
      <c r="C28" s="21">
        <v>20</v>
      </c>
      <c r="D28" s="22"/>
      <c r="E28" s="22">
        <v>35</v>
      </c>
      <c r="F28" s="21"/>
      <c r="G28" s="21">
        <v>100</v>
      </c>
      <c r="H28" s="21"/>
      <c r="I28" s="21"/>
      <c r="J28" s="21">
        <v>30</v>
      </c>
      <c r="K28" s="23">
        <f>SUM(C28:I28)</f>
        <v>155</v>
      </c>
      <c r="L28" s="23">
        <f>COUNT(C28:I28)</f>
        <v>3</v>
      </c>
      <c r="M28" s="23">
        <f>ROUND(K28/L28,1)</f>
        <v>51.7</v>
      </c>
    </row>
    <row r="29" spans="1:13" ht="12.75">
      <c r="A29" s="20" t="s">
        <v>699</v>
      </c>
      <c r="B29" s="20" t="s">
        <v>773</v>
      </c>
      <c r="C29" s="22">
        <v>50</v>
      </c>
      <c r="D29" s="21">
        <v>55</v>
      </c>
      <c r="E29" s="22"/>
      <c r="F29" s="21"/>
      <c r="G29" s="21">
        <v>50</v>
      </c>
      <c r="H29" s="21"/>
      <c r="I29" s="21">
        <v>40</v>
      </c>
      <c r="J29" s="21">
        <v>45</v>
      </c>
      <c r="K29" s="23">
        <f>SUM(C29:I29)</f>
        <v>195</v>
      </c>
      <c r="L29" s="23">
        <f>COUNT(C29:I29)</f>
        <v>4</v>
      </c>
      <c r="M29" s="23">
        <f>ROUND(K29/L29,1)</f>
        <v>48.8</v>
      </c>
    </row>
    <row r="30" spans="1:13" ht="12.75">
      <c r="A30" s="20" t="s">
        <v>414</v>
      </c>
      <c r="B30" s="20" t="s">
        <v>756</v>
      </c>
      <c r="C30" s="21"/>
      <c r="D30" s="21"/>
      <c r="E30" s="21">
        <v>55</v>
      </c>
      <c r="F30" s="22"/>
      <c r="G30" s="22">
        <v>45</v>
      </c>
      <c r="H30" s="21"/>
      <c r="I30" s="21">
        <v>45</v>
      </c>
      <c r="J30" s="21"/>
      <c r="K30" s="23">
        <f>SUM(C30:I30)</f>
        <v>145</v>
      </c>
      <c r="L30" s="23">
        <f>COUNT(C30:I30)</f>
        <v>3</v>
      </c>
      <c r="M30" s="23">
        <f>ROUND(K30/L30,1)</f>
        <v>48.3</v>
      </c>
    </row>
    <row r="31" spans="1:13" ht="12.75">
      <c r="A31" s="100" t="s">
        <v>715</v>
      </c>
      <c r="B31" s="100" t="s">
        <v>744</v>
      </c>
      <c r="C31" s="21">
        <v>30</v>
      </c>
      <c r="D31" s="22">
        <v>75</v>
      </c>
      <c r="E31" s="21"/>
      <c r="F31" s="21"/>
      <c r="G31" s="22">
        <v>55</v>
      </c>
      <c r="H31" s="21"/>
      <c r="I31" s="21">
        <v>25</v>
      </c>
      <c r="J31" s="21">
        <v>85</v>
      </c>
      <c r="K31" s="23">
        <f>SUM(C31:I31)</f>
        <v>185</v>
      </c>
      <c r="L31" s="23">
        <f>COUNT(C31:I31)</f>
        <v>4</v>
      </c>
      <c r="M31" s="23">
        <f>ROUND(K31/L31,1)</f>
        <v>46.3</v>
      </c>
    </row>
    <row r="32" spans="1:13" ht="12.75">
      <c r="A32" s="100" t="s">
        <v>725</v>
      </c>
      <c r="B32" s="100" t="s">
        <v>753</v>
      </c>
      <c r="C32" s="21">
        <v>45</v>
      </c>
      <c r="D32" s="10">
        <v>50</v>
      </c>
      <c r="E32" s="22"/>
      <c r="F32" s="22"/>
      <c r="G32" s="21">
        <v>55</v>
      </c>
      <c r="H32" s="21"/>
      <c r="I32" s="21">
        <v>20</v>
      </c>
      <c r="J32" s="21">
        <v>25</v>
      </c>
      <c r="K32" s="23">
        <f>SUM(C32:I32)</f>
        <v>170</v>
      </c>
      <c r="L32" s="23">
        <f>COUNT(C32:I32)</f>
        <v>4</v>
      </c>
      <c r="M32" s="23">
        <f>ROUND(K32/L32,1)</f>
        <v>42.5</v>
      </c>
    </row>
    <row r="33" spans="1:13" ht="12.75">
      <c r="A33" s="20" t="s">
        <v>282</v>
      </c>
      <c r="B33" s="20" t="s">
        <v>787</v>
      </c>
      <c r="C33" s="22"/>
      <c r="D33" s="22"/>
      <c r="E33" s="22">
        <v>65</v>
      </c>
      <c r="F33" s="22"/>
      <c r="G33" s="22">
        <v>20</v>
      </c>
      <c r="H33" s="22"/>
      <c r="I33" s="22"/>
      <c r="J33" s="22"/>
      <c r="K33" s="23">
        <f>SUM(C33:I33)</f>
        <v>85</v>
      </c>
      <c r="L33" s="23">
        <f>COUNT(C33:I33)</f>
        <v>2</v>
      </c>
      <c r="M33" s="23">
        <f>ROUND(K33/L33,1)</f>
        <v>42.5</v>
      </c>
    </row>
    <row r="34" spans="1:13" ht="12.75">
      <c r="A34" s="20" t="s">
        <v>699</v>
      </c>
      <c r="B34" s="20" t="s">
        <v>774</v>
      </c>
      <c r="C34" s="21">
        <v>25</v>
      </c>
      <c r="D34" s="22">
        <v>70</v>
      </c>
      <c r="E34" s="21"/>
      <c r="F34" s="21"/>
      <c r="G34" s="22">
        <v>40</v>
      </c>
      <c r="H34" s="21"/>
      <c r="I34" s="21">
        <v>30</v>
      </c>
      <c r="J34" s="21">
        <v>45</v>
      </c>
      <c r="K34" s="23">
        <f>SUM(C34:I34)</f>
        <v>165</v>
      </c>
      <c r="L34" s="23">
        <f>COUNT(C34:I34)</f>
        <v>4</v>
      </c>
      <c r="M34" s="23">
        <f>ROUND(K34/L34,1)</f>
        <v>41.3</v>
      </c>
    </row>
    <row r="35" spans="1:13" ht="12.75">
      <c r="A35" s="100" t="s">
        <v>519</v>
      </c>
      <c r="B35" s="100" t="s">
        <v>760</v>
      </c>
      <c r="C35" s="22">
        <v>65</v>
      </c>
      <c r="D35" s="22"/>
      <c r="E35" s="22">
        <v>10</v>
      </c>
      <c r="F35" s="22"/>
      <c r="G35" s="22">
        <v>45</v>
      </c>
      <c r="H35" s="22"/>
      <c r="I35" s="22"/>
      <c r="J35" s="22">
        <v>55</v>
      </c>
      <c r="K35" s="23">
        <f>SUM(C35:I35)</f>
        <v>120</v>
      </c>
      <c r="L35" s="23">
        <f>COUNT(C35:I35)</f>
        <v>3</v>
      </c>
      <c r="M35" s="23">
        <f>ROUND(K35/L35,1)</f>
        <v>40</v>
      </c>
    </row>
    <row r="36" spans="1:13" ht="12.75">
      <c r="A36" s="105" t="s">
        <v>375</v>
      </c>
      <c r="B36" s="100" t="s">
        <v>770</v>
      </c>
      <c r="C36" s="21">
        <v>45</v>
      </c>
      <c r="D36" s="21"/>
      <c r="E36" s="22">
        <v>35</v>
      </c>
      <c r="F36" s="21"/>
      <c r="G36" s="22">
        <v>60</v>
      </c>
      <c r="H36" s="21"/>
      <c r="I36" s="21">
        <v>10</v>
      </c>
      <c r="J36" s="21"/>
      <c r="K36" s="23">
        <f>SUM(C36:I36)</f>
        <v>150</v>
      </c>
      <c r="L36" s="23">
        <f>COUNT(C36:I36)</f>
        <v>4</v>
      </c>
      <c r="M36" s="23">
        <f>ROUND(K36/L36,1)</f>
        <v>37.5</v>
      </c>
    </row>
    <row r="37" spans="1:13" ht="12.75">
      <c r="A37" s="100" t="s">
        <v>728</v>
      </c>
      <c r="B37" s="100" t="s">
        <v>781</v>
      </c>
      <c r="C37" s="21"/>
      <c r="D37" s="21"/>
      <c r="E37" s="22">
        <v>45</v>
      </c>
      <c r="F37" s="22"/>
      <c r="G37" s="21">
        <v>40</v>
      </c>
      <c r="H37" s="21"/>
      <c r="I37" s="21">
        <v>25</v>
      </c>
      <c r="J37" s="21">
        <v>50</v>
      </c>
      <c r="K37" s="23">
        <f>SUM(C37:I37)</f>
        <v>110</v>
      </c>
      <c r="L37" s="23">
        <f>COUNT(C37:I37)</f>
        <v>3</v>
      </c>
      <c r="M37" s="23">
        <f>ROUND(K37/L37,1)</f>
        <v>36.700000000000003</v>
      </c>
    </row>
    <row r="38" spans="1:13" ht="12.75">
      <c r="A38" s="100" t="s">
        <v>688</v>
      </c>
      <c r="B38" s="106" t="s">
        <v>793</v>
      </c>
      <c r="C38" s="22">
        <v>45</v>
      </c>
      <c r="D38" s="22">
        <v>5</v>
      </c>
      <c r="E38" s="22"/>
      <c r="F38" s="22"/>
      <c r="G38" s="22">
        <v>60</v>
      </c>
      <c r="H38" s="22"/>
      <c r="I38" s="22"/>
      <c r="J38" s="22"/>
      <c r="K38" s="23">
        <f>SUM(C38:I38)</f>
        <v>110</v>
      </c>
      <c r="L38" s="23">
        <f>COUNT(C38:I38)</f>
        <v>3</v>
      </c>
      <c r="M38" s="23">
        <f>ROUND(K38/L38,1)</f>
        <v>36.700000000000003</v>
      </c>
    </row>
    <row r="39" spans="1:13" ht="12.75">
      <c r="A39" s="100" t="s">
        <v>728</v>
      </c>
      <c r="B39" s="100" t="s">
        <v>782</v>
      </c>
      <c r="C39" s="22">
        <v>30</v>
      </c>
      <c r="D39" s="21"/>
      <c r="E39" s="21">
        <v>55</v>
      </c>
      <c r="F39" s="22"/>
      <c r="G39" s="21">
        <v>20</v>
      </c>
      <c r="H39" s="21"/>
      <c r="I39" s="21">
        <v>40</v>
      </c>
      <c r="J39" s="21">
        <v>40</v>
      </c>
      <c r="K39" s="23">
        <f>SUM(C39:I39)</f>
        <v>145</v>
      </c>
      <c r="L39" s="23">
        <f>COUNT(C39:I39)</f>
        <v>4</v>
      </c>
      <c r="M39" s="23">
        <f>ROUND(K39/L39,1)</f>
        <v>36.299999999999997</v>
      </c>
    </row>
    <row r="40" spans="1:13" ht="12.75">
      <c r="A40" s="20" t="s">
        <v>484</v>
      </c>
      <c r="B40" s="20" t="s">
        <v>734</v>
      </c>
      <c r="C40" s="22"/>
      <c r="D40" s="21"/>
      <c r="E40" s="21"/>
      <c r="F40" s="21"/>
      <c r="G40" s="22"/>
      <c r="H40" s="21"/>
      <c r="I40" s="21">
        <v>35</v>
      </c>
      <c r="J40" s="21"/>
      <c r="K40" s="23">
        <f>SUM(C40:I40)</f>
        <v>35</v>
      </c>
      <c r="L40" s="23">
        <f>COUNT(C40:I40)</f>
        <v>1</v>
      </c>
      <c r="M40" s="23">
        <f>ROUND(K40/L40,1)</f>
        <v>35</v>
      </c>
    </row>
    <row r="41" spans="1:13" ht="12.75">
      <c r="A41" s="20" t="s">
        <v>699</v>
      </c>
      <c r="B41" s="20" t="s">
        <v>775</v>
      </c>
      <c r="C41" s="21">
        <v>10</v>
      </c>
      <c r="D41" s="21">
        <v>50</v>
      </c>
      <c r="E41" s="22"/>
      <c r="F41" s="21"/>
      <c r="G41" s="21">
        <v>50</v>
      </c>
      <c r="H41" s="22"/>
      <c r="I41" s="22">
        <v>25</v>
      </c>
      <c r="J41" s="22">
        <v>10</v>
      </c>
      <c r="K41" s="23">
        <f>SUM(C41:I41)</f>
        <v>135</v>
      </c>
      <c r="L41" s="23">
        <f>COUNT(C41:I41)</f>
        <v>4</v>
      </c>
      <c r="M41" s="23">
        <f>ROUND(K41/L41,1)</f>
        <v>33.799999999999997</v>
      </c>
    </row>
    <row r="42" spans="1:13" ht="12.75">
      <c r="A42" s="20" t="s">
        <v>414</v>
      </c>
      <c r="B42" s="20" t="s">
        <v>758</v>
      </c>
      <c r="C42" s="22"/>
      <c r="D42" s="22"/>
      <c r="E42" s="22">
        <v>35</v>
      </c>
      <c r="F42" s="22"/>
      <c r="G42" s="22">
        <v>40</v>
      </c>
      <c r="H42" s="22"/>
      <c r="I42" s="22">
        <v>15</v>
      </c>
      <c r="J42" s="22"/>
      <c r="K42" s="23">
        <f>SUM(C42:I42)</f>
        <v>90</v>
      </c>
      <c r="L42" s="23">
        <f>COUNT(C42:I42)</f>
        <v>3</v>
      </c>
      <c r="M42" s="23">
        <f>ROUND(K42/L42,1)</f>
        <v>30</v>
      </c>
    </row>
    <row r="43" spans="1:13" ht="12.75">
      <c r="A43" s="100" t="s">
        <v>728</v>
      </c>
      <c r="B43" s="100" t="s">
        <v>783</v>
      </c>
      <c r="C43" s="22">
        <v>30</v>
      </c>
      <c r="D43" s="21"/>
      <c r="E43" s="21"/>
      <c r="F43" s="21"/>
      <c r="G43" s="21"/>
      <c r="H43" s="22"/>
      <c r="I43" s="22"/>
      <c r="J43" s="22"/>
      <c r="K43" s="23">
        <f>SUM(C43:I43)</f>
        <v>30</v>
      </c>
      <c r="L43" s="23">
        <f>COUNT(C43:I43)</f>
        <v>1</v>
      </c>
      <c r="M43" s="23">
        <f>ROUND(K43/L43,1)</f>
        <v>30</v>
      </c>
    </row>
    <row r="44" spans="1:13" ht="12.75">
      <c r="A44" s="20" t="s">
        <v>282</v>
      </c>
      <c r="B44" s="20" t="s">
        <v>788</v>
      </c>
      <c r="C44" s="21"/>
      <c r="D44" s="21">
        <v>30</v>
      </c>
      <c r="E44" s="21">
        <v>15</v>
      </c>
      <c r="F44" s="22"/>
      <c r="G44" s="21">
        <v>30</v>
      </c>
      <c r="H44" s="22"/>
      <c r="I44" s="22">
        <v>35</v>
      </c>
      <c r="J44" s="22">
        <v>30</v>
      </c>
      <c r="K44" s="23">
        <f>SUM(C44:I44)</f>
        <v>110</v>
      </c>
      <c r="L44" s="23">
        <f>COUNT(C44:I44)</f>
        <v>4</v>
      </c>
      <c r="M44" s="23">
        <f>ROUND(K44/L44,1)</f>
        <v>27.5</v>
      </c>
    </row>
    <row r="45" spans="1:13" ht="12.75">
      <c r="A45" s="20" t="s">
        <v>690</v>
      </c>
      <c r="B45" s="20" t="s">
        <v>748</v>
      </c>
      <c r="C45" s="21">
        <v>15</v>
      </c>
      <c r="D45" s="21"/>
      <c r="E45" s="21"/>
      <c r="F45" s="22"/>
      <c r="G45" s="22">
        <v>55</v>
      </c>
      <c r="H45" s="21"/>
      <c r="I45" s="21">
        <v>10</v>
      </c>
      <c r="J45" s="21">
        <v>5</v>
      </c>
      <c r="K45" s="23">
        <f>SUM(C45:I45)</f>
        <v>80</v>
      </c>
      <c r="L45" s="23">
        <f>COUNT(C45:I45)</f>
        <v>3</v>
      </c>
      <c r="M45" s="23">
        <f>ROUND(K45/L45,1)</f>
        <v>26.7</v>
      </c>
    </row>
    <row r="46" spans="1:13" ht="12.75">
      <c r="A46" s="100" t="s">
        <v>519</v>
      </c>
      <c r="B46" s="100" t="s">
        <v>763</v>
      </c>
      <c r="C46" s="22">
        <v>10</v>
      </c>
      <c r="D46" s="21"/>
      <c r="E46" s="21">
        <v>25</v>
      </c>
      <c r="F46" s="22"/>
      <c r="G46" s="21"/>
      <c r="H46" s="21"/>
      <c r="I46" s="21">
        <v>40</v>
      </c>
      <c r="J46" s="21">
        <v>70</v>
      </c>
      <c r="K46" s="23">
        <f>SUM(C46:I46)</f>
        <v>75</v>
      </c>
      <c r="L46" s="23">
        <f>COUNT(C46:I46)</f>
        <v>3</v>
      </c>
      <c r="M46" s="23">
        <f>ROUND(K46/L46,1)</f>
        <v>25</v>
      </c>
    </row>
    <row r="47" spans="1:13" ht="12.75">
      <c r="A47" s="100" t="s">
        <v>375</v>
      </c>
      <c r="B47" s="100" t="s">
        <v>771</v>
      </c>
      <c r="C47" s="21">
        <v>20</v>
      </c>
      <c r="D47" s="22"/>
      <c r="E47" s="21">
        <v>30</v>
      </c>
      <c r="F47" s="22"/>
      <c r="G47" s="21">
        <v>40</v>
      </c>
      <c r="H47" s="22"/>
      <c r="I47" s="22">
        <v>10</v>
      </c>
      <c r="J47" s="22"/>
      <c r="K47" s="23">
        <f>SUM(C47:I47)</f>
        <v>100</v>
      </c>
      <c r="L47" s="23">
        <f>COUNT(C47:I47)</f>
        <v>4</v>
      </c>
      <c r="M47" s="23">
        <f>ROUND(K47/L47,1)</f>
        <v>25</v>
      </c>
    </row>
    <row r="48" spans="1:13" ht="12.75">
      <c r="A48" s="100" t="s">
        <v>715</v>
      </c>
      <c r="B48" s="100" t="s">
        <v>745</v>
      </c>
      <c r="C48" s="22">
        <v>25</v>
      </c>
      <c r="D48" s="21">
        <v>5</v>
      </c>
      <c r="E48" s="22"/>
      <c r="F48" s="21"/>
      <c r="G48" s="21">
        <v>35</v>
      </c>
      <c r="H48" s="21"/>
      <c r="I48" s="21">
        <v>25</v>
      </c>
      <c r="J48" s="21">
        <v>35</v>
      </c>
      <c r="K48" s="23">
        <f>SUM(C48:I48)</f>
        <v>90</v>
      </c>
      <c r="L48" s="23">
        <f>COUNT(C48:I48)</f>
        <v>4</v>
      </c>
      <c r="M48" s="23">
        <f>ROUND(K48/L48,1)</f>
        <v>22.5</v>
      </c>
    </row>
    <row r="49" spans="1:13" ht="12.75">
      <c r="A49" s="100" t="s">
        <v>519</v>
      </c>
      <c r="B49" s="100" t="s">
        <v>762</v>
      </c>
      <c r="C49" s="22">
        <v>5</v>
      </c>
      <c r="D49" s="21"/>
      <c r="E49" s="21"/>
      <c r="F49" s="21"/>
      <c r="G49" s="22">
        <v>30</v>
      </c>
      <c r="H49" s="21"/>
      <c r="I49" s="21">
        <v>30</v>
      </c>
      <c r="J49" s="21">
        <v>25</v>
      </c>
      <c r="K49" s="23">
        <f>SUM(C49:I49)</f>
        <v>65</v>
      </c>
      <c r="L49" s="23">
        <f>COUNT(C49:I49)</f>
        <v>3</v>
      </c>
      <c r="M49" s="23">
        <f>ROUND(K49/L49,1)</f>
        <v>21.7</v>
      </c>
    </row>
    <row r="50" spans="1:13" ht="12.75">
      <c r="A50" s="100" t="s">
        <v>519</v>
      </c>
      <c r="B50" s="100" t="s">
        <v>761</v>
      </c>
      <c r="C50" s="21"/>
      <c r="D50" s="21"/>
      <c r="E50" s="21">
        <v>25</v>
      </c>
      <c r="F50" s="21"/>
      <c r="G50" s="22">
        <v>20</v>
      </c>
      <c r="H50" s="22"/>
      <c r="I50" s="22">
        <v>10</v>
      </c>
      <c r="J50" s="22"/>
      <c r="K50" s="23">
        <f>SUM(C50:I50)</f>
        <v>55</v>
      </c>
      <c r="L50" s="23">
        <f>COUNT(C50:I50)</f>
        <v>3</v>
      </c>
      <c r="M50" s="23">
        <f>ROUND(K50/L50,1)</f>
        <v>18.3</v>
      </c>
    </row>
    <row r="51" spans="1:13" ht="12.75">
      <c r="A51" s="20" t="s">
        <v>282</v>
      </c>
      <c r="B51" s="20" t="s">
        <v>789</v>
      </c>
      <c r="C51" s="21"/>
      <c r="D51" s="21">
        <v>10</v>
      </c>
      <c r="E51" s="22"/>
      <c r="F51" s="22"/>
      <c r="G51" s="21"/>
      <c r="H51" s="21"/>
      <c r="I51" s="21">
        <v>15</v>
      </c>
      <c r="J51" s="21">
        <v>20</v>
      </c>
      <c r="K51" s="23">
        <f>SUM(C51:I51)</f>
        <v>25</v>
      </c>
      <c r="L51" s="23">
        <f>COUNT(C51:I51)</f>
        <v>2</v>
      </c>
      <c r="M51" s="23">
        <f>ROUND(K51/L51,1)</f>
        <v>12.5</v>
      </c>
    </row>
    <row r="52" spans="1:13" ht="12.75">
      <c r="A52" s="20" t="s">
        <v>484</v>
      </c>
      <c r="B52" s="20" t="s">
        <v>739</v>
      </c>
      <c r="C52" s="21">
        <v>10</v>
      </c>
      <c r="D52" s="21"/>
      <c r="E52" s="21">
        <v>5</v>
      </c>
      <c r="F52" s="22"/>
      <c r="G52" s="21">
        <v>10</v>
      </c>
      <c r="H52" s="22"/>
      <c r="I52" s="22">
        <v>10</v>
      </c>
      <c r="J52" s="22">
        <v>20</v>
      </c>
      <c r="K52" s="23">
        <f>SUM(C52:I52)</f>
        <v>35</v>
      </c>
      <c r="L52" s="23">
        <f>COUNT(C52:I52)</f>
        <v>4</v>
      </c>
      <c r="M52" s="23">
        <f>ROUND(K52/L52,1)</f>
        <v>8.8000000000000007</v>
      </c>
    </row>
    <row r="53" spans="1:13" ht="12.75">
      <c r="A53" s="20" t="s">
        <v>690</v>
      </c>
      <c r="B53" s="20" t="s">
        <v>749</v>
      </c>
      <c r="C53" s="22">
        <v>65</v>
      </c>
      <c r="D53" s="22"/>
      <c r="E53" s="22"/>
      <c r="F53" s="22"/>
      <c r="G53" s="22">
        <v>35</v>
      </c>
      <c r="H53" s="22"/>
      <c r="I53" s="22">
        <v>75</v>
      </c>
      <c r="J53" s="22">
        <v>40</v>
      </c>
      <c r="K53" s="23">
        <f>SUM(C53:I53)</f>
        <v>175</v>
      </c>
      <c r="L53" s="23">
        <f>COUNT(C53:I53)</f>
        <v>3</v>
      </c>
      <c r="M53" s="23">
        <v>0</v>
      </c>
    </row>
    <row r="54" spans="1:13" ht="12.75">
      <c r="A54" s="19" t="s">
        <v>484</v>
      </c>
      <c r="B54" s="20" t="s">
        <v>733</v>
      </c>
      <c r="C54" s="21"/>
      <c r="D54" s="21"/>
      <c r="E54" s="21"/>
      <c r="F54" s="22"/>
      <c r="G54" s="22"/>
      <c r="H54" s="21"/>
      <c r="I54" s="21"/>
      <c r="J54" s="21"/>
      <c r="K54" s="23">
        <f>SUM(C54:I54)</f>
        <v>0</v>
      </c>
      <c r="L54" s="23">
        <f>COUNT(C54:I54)</f>
        <v>0</v>
      </c>
      <c r="M54" s="23" t="e">
        <f>ROUND(K54/L54,1)</f>
        <v>#DIV/0!</v>
      </c>
    </row>
    <row r="55" spans="1:13" ht="12.75">
      <c r="A55" s="20" t="s">
        <v>484</v>
      </c>
      <c r="B55" s="20" t="s">
        <v>735</v>
      </c>
      <c r="C55" s="21"/>
      <c r="D55" s="22"/>
      <c r="E55" s="22"/>
      <c r="F55" s="21"/>
      <c r="G55" s="21"/>
      <c r="H55" s="21"/>
      <c r="I55" s="21"/>
      <c r="J55" s="21"/>
      <c r="K55" s="23">
        <f>SUM(C55:I55)</f>
        <v>0</v>
      </c>
      <c r="L55" s="23">
        <f>COUNT(C55:I55)</f>
        <v>0</v>
      </c>
      <c r="M55" s="23" t="e">
        <f>ROUND(K55/L55,1)</f>
        <v>#DIV/0!</v>
      </c>
    </row>
    <row r="56" spans="1:13" ht="12.75">
      <c r="A56" s="100" t="s">
        <v>715</v>
      </c>
      <c r="B56" s="106" t="s">
        <v>740</v>
      </c>
      <c r="C56" s="21"/>
      <c r="D56" s="21"/>
      <c r="E56" s="21"/>
      <c r="F56" s="22"/>
      <c r="G56" s="22"/>
      <c r="H56" s="21"/>
      <c r="I56" s="21"/>
      <c r="J56" s="21"/>
      <c r="K56" s="23">
        <f>SUM(C56:I56)</f>
        <v>0</v>
      </c>
      <c r="L56" s="23">
        <f>COUNT(C56:I56)</f>
        <v>0</v>
      </c>
      <c r="M56" s="23" t="e">
        <f>ROUND(K56/L56,1)</f>
        <v>#DIV/0!</v>
      </c>
    </row>
    <row r="57" spans="1:13" ht="12.75">
      <c r="A57" s="104" t="s">
        <v>715</v>
      </c>
      <c r="B57" s="100" t="s">
        <v>741</v>
      </c>
      <c r="C57" s="21"/>
      <c r="D57" s="22"/>
      <c r="E57" s="22"/>
      <c r="F57" s="21"/>
      <c r="G57" s="21"/>
      <c r="H57" s="21"/>
      <c r="I57" s="21"/>
      <c r="J57" s="21"/>
      <c r="K57" s="23">
        <f>SUM(C57:I57)</f>
        <v>0</v>
      </c>
      <c r="L57" s="23">
        <f>COUNT(C57:I57)</f>
        <v>0</v>
      </c>
      <c r="M57" s="23" t="e">
        <f>ROUND(K57/L57,1)</f>
        <v>#DIV/0!</v>
      </c>
    </row>
    <row r="58" spans="1:13" ht="12.75">
      <c r="A58" s="20" t="s">
        <v>414</v>
      </c>
      <c r="B58" s="20" t="s">
        <v>754</v>
      </c>
      <c r="C58" s="21"/>
      <c r="D58" s="22"/>
      <c r="E58" s="21"/>
      <c r="F58" s="22"/>
      <c r="G58" s="21"/>
      <c r="H58" s="22"/>
      <c r="I58" s="22"/>
      <c r="J58" s="22"/>
      <c r="K58" s="23">
        <f>SUM(C58:I58)</f>
        <v>0</v>
      </c>
      <c r="L58" s="23">
        <f>COUNT(C58:I58)</f>
        <v>0</v>
      </c>
      <c r="M58" s="23" t="e">
        <f>ROUND(K58/L58,1)</f>
        <v>#DIV/0!</v>
      </c>
    </row>
    <row r="59" spans="1:13" ht="12.75">
      <c r="A59" s="100" t="s">
        <v>728</v>
      </c>
      <c r="B59" s="100" t="s">
        <v>776</v>
      </c>
      <c r="C59" s="21"/>
      <c r="D59" s="22"/>
      <c r="E59" s="22"/>
      <c r="F59" s="21"/>
      <c r="G59" s="21"/>
      <c r="H59" s="22"/>
      <c r="I59" s="22"/>
      <c r="J59" s="22"/>
      <c r="K59" s="23">
        <f>SUM(C59:I59)</f>
        <v>0</v>
      </c>
      <c r="L59" s="23">
        <f>COUNT(C59:I59)</f>
        <v>0</v>
      </c>
      <c r="M59" s="23" t="e">
        <f>ROUND(K59/L59,1)</f>
        <v>#DIV/0!</v>
      </c>
    </row>
    <row r="60" spans="1:13" ht="12.75">
      <c r="A60" s="100" t="s">
        <v>728</v>
      </c>
      <c r="B60" s="100" t="s">
        <v>777</v>
      </c>
      <c r="C60" s="21"/>
      <c r="D60" s="22"/>
      <c r="E60" s="21"/>
      <c r="F60" s="22"/>
      <c r="G60" s="21"/>
      <c r="H60" s="21"/>
      <c r="I60" s="21"/>
      <c r="J60" s="21"/>
      <c r="K60" s="23">
        <f>SUM(C60:I60)</f>
        <v>0</v>
      </c>
      <c r="L60" s="23">
        <f>COUNT(C60:I60)</f>
        <v>0</v>
      </c>
      <c r="M60" s="23" t="e">
        <f>ROUND(K60/L60,1)</f>
        <v>#DIV/0!</v>
      </c>
    </row>
    <row r="61" spans="1:13" ht="12.75">
      <c r="A61" s="100" t="s">
        <v>728</v>
      </c>
      <c r="B61" s="100" t="s">
        <v>778</v>
      </c>
      <c r="C61" s="22"/>
      <c r="D61" s="21"/>
      <c r="E61" s="21"/>
      <c r="F61" s="21"/>
      <c r="G61" s="21"/>
      <c r="H61" s="22"/>
      <c r="I61" s="22"/>
      <c r="J61" s="22"/>
      <c r="K61" s="23">
        <f>SUM(C61:I61)</f>
        <v>0</v>
      </c>
      <c r="L61" s="23">
        <f>COUNT(C61:I61)</f>
        <v>0</v>
      </c>
      <c r="M61" s="23" t="e">
        <f>ROUND(K61/L61,1)</f>
        <v>#DIV/0!</v>
      </c>
    </row>
    <row r="62" spans="1:13" ht="12.75">
      <c r="A62" s="20" t="s">
        <v>282</v>
      </c>
      <c r="B62" s="20" t="s">
        <v>662</v>
      </c>
      <c r="C62" s="22"/>
      <c r="D62" s="21"/>
      <c r="E62" s="22"/>
      <c r="F62" s="21"/>
      <c r="G62" s="21"/>
      <c r="H62" s="21"/>
      <c r="I62" s="21"/>
      <c r="J62" s="21"/>
      <c r="K62" s="23">
        <f>SUM(C62:I62)</f>
        <v>0</v>
      </c>
      <c r="L62" s="23">
        <f>COUNT(C62:I62)</f>
        <v>0</v>
      </c>
      <c r="M62" s="23" t="e">
        <f>ROUND(K62/L62,1)</f>
        <v>#DIV/0!</v>
      </c>
    </row>
    <row r="63" spans="1:13" ht="12.75">
      <c r="A63" s="20" t="s">
        <v>282</v>
      </c>
      <c r="B63" s="20" t="s">
        <v>784</v>
      </c>
      <c r="C63" s="22"/>
      <c r="D63" s="21"/>
      <c r="E63" s="21"/>
      <c r="F63" s="22"/>
      <c r="G63" s="21"/>
      <c r="H63" s="21"/>
      <c r="I63" s="21"/>
      <c r="J63" s="21"/>
      <c r="K63" s="23">
        <f>SUM(C63:I63)</f>
        <v>0</v>
      </c>
      <c r="L63" s="23">
        <f>COUNT(C63:I63)</f>
        <v>0</v>
      </c>
      <c r="M63" s="23" t="e">
        <f>ROUND(K63/L63,1)</f>
        <v>#DIV/0!</v>
      </c>
    </row>
    <row r="64" spans="1:13" ht="12.75">
      <c r="A64" s="20" t="s">
        <v>282</v>
      </c>
      <c r="B64" s="20" t="s">
        <v>785</v>
      </c>
      <c r="C64" s="21"/>
      <c r="D64" s="21"/>
      <c r="E64" s="21"/>
      <c r="F64" s="22"/>
      <c r="G64" s="22"/>
      <c r="H64" s="21"/>
      <c r="I64" s="21"/>
      <c r="J64" s="21"/>
      <c r="K64" s="23">
        <f>SUM(C64:I64)</f>
        <v>0</v>
      </c>
      <c r="L64" s="23">
        <f>COUNT(C64:I64)</f>
        <v>0</v>
      </c>
      <c r="M64" s="23" t="e">
        <f>ROUND(K64/L64,1)</f>
        <v>#DIV/0!</v>
      </c>
    </row>
    <row r="65" spans="1:13" ht="12.75">
      <c r="A65" s="32"/>
      <c r="B65" s="20"/>
      <c r="C65" s="22"/>
      <c r="D65" s="21"/>
      <c r="E65" s="21"/>
      <c r="F65" s="22"/>
      <c r="G65" s="21"/>
      <c r="H65" s="21"/>
      <c r="I65" s="21"/>
      <c r="J65" s="21"/>
      <c r="K65" s="23">
        <f>SUM(C65:I65)</f>
        <v>0</v>
      </c>
      <c r="L65" s="23">
        <f>COUNT(C65:I65)</f>
        <v>0</v>
      </c>
      <c r="M65" s="23" t="e">
        <f>ROUND(K65/L65,1)</f>
        <v>#DIV/0!</v>
      </c>
    </row>
    <row r="66" spans="1:13" ht="12.75">
      <c r="A66" s="20"/>
      <c r="B66" s="20"/>
      <c r="C66" s="21"/>
      <c r="D66" s="21"/>
      <c r="E66" s="22"/>
      <c r="F66" s="21"/>
      <c r="G66" s="21"/>
      <c r="H66" s="22"/>
      <c r="I66" s="22"/>
      <c r="J66" s="22"/>
      <c r="K66" s="23">
        <f>SUM(C66:I66)</f>
        <v>0</v>
      </c>
      <c r="L66" s="23">
        <f>COUNT(C66:I66)</f>
        <v>0</v>
      </c>
      <c r="M66" s="23" t="e">
        <f>ROUND(K66/L66,1)</f>
        <v>#DIV/0!</v>
      </c>
    </row>
    <row r="67" spans="1:13" ht="12.75">
      <c r="A67" s="20"/>
      <c r="B67" s="20"/>
      <c r="C67" s="21"/>
      <c r="D67" s="22"/>
      <c r="E67" s="21"/>
      <c r="F67" s="21"/>
      <c r="G67" s="22"/>
      <c r="H67" s="22"/>
      <c r="I67" s="22"/>
      <c r="J67" s="22"/>
      <c r="K67" s="23">
        <f>SUM(C67:I67)</f>
        <v>0</v>
      </c>
      <c r="L67" s="23">
        <f>COUNT(C67:I67)</f>
        <v>0</v>
      </c>
      <c r="M67" s="23" t="e">
        <f>ROUND(K67/L67,1)</f>
        <v>#DIV/0!</v>
      </c>
    </row>
    <row r="68" spans="1:13" ht="12.75">
      <c r="A68" s="20"/>
      <c r="B68" s="20"/>
      <c r="C68" s="21"/>
      <c r="D68" s="21"/>
      <c r="E68" s="21"/>
      <c r="F68" s="22"/>
      <c r="G68" s="21"/>
      <c r="H68" s="22"/>
      <c r="I68" s="22"/>
      <c r="J68" s="22"/>
      <c r="K68" s="23">
        <f>SUM(C68:I68)</f>
        <v>0</v>
      </c>
      <c r="L68" s="23">
        <f>COUNT(C68:I68)</f>
        <v>0</v>
      </c>
      <c r="M68" s="23" t="e">
        <f>ROUND(K68/L68,1)</f>
        <v>#DIV/0!</v>
      </c>
    </row>
    <row r="69" spans="1:13" ht="12.75">
      <c r="A69" s="20"/>
      <c r="B69" s="20"/>
      <c r="C69" s="21"/>
      <c r="D69" s="21"/>
      <c r="E69" s="22"/>
      <c r="F69" s="21"/>
      <c r="G69" s="21"/>
      <c r="H69" s="22"/>
      <c r="I69" s="22"/>
      <c r="J69" s="22"/>
      <c r="K69" s="23">
        <f>SUM(C69:I69)</f>
        <v>0</v>
      </c>
      <c r="L69" s="23">
        <f>COUNT(C69:I69)</f>
        <v>0</v>
      </c>
      <c r="M69" s="23" t="e">
        <f>ROUND(K69/L69,1)</f>
        <v>#DIV/0!</v>
      </c>
    </row>
    <row r="70" spans="1:13" ht="12.75">
      <c r="A70" s="24"/>
      <c r="B70" s="20"/>
      <c r="C70" s="22"/>
      <c r="D70" s="21"/>
      <c r="E70" s="22"/>
      <c r="F70" s="21"/>
      <c r="G70" s="21"/>
      <c r="H70" s="21"/>
      <c r="I70" s="21"/>
      <c r="J70" s="21"/>
      <c r="K70" s="23">
        <f>SUM(C70:I70)</f>
        <v>0</v>
      </c>
      <c r="L70" s="23">
        <f>COUNT(C70:I70)</f>
        <v>0</v>
      </c>
      <c r="M70" s="23" t="e">
        <f>ROUND(K70/L70,1)</f>
        <v>#DIV/0!</v>
      </c>
    </row>
    <row r="71" spans="1:13" ht="12.75">
      <c r="A71" s="32"/>
      <c r="B71" s="20"/>
      <c r="C71" s="21"/>
      <c r="D71" s="21"/>
      <c r="E71" s="22"/>
      <c r="F71" s="22"/>
      <c r="G71" s="22"/>
      <c r="H71" s="22"/>
      <c r="I71" s="22"/>
      <c r="J71" s="22"/>
      <c r="K71" s="23">
        <f>SUM(C71:I71)</f>
        <v>0</v>
      </c>
      <c r="L71" s="23">
        <f>COUNT(C71:I71)</f>
        <v>0</v>
      </c>
      <c r="M71" s="23" t="e">
        <f>ROUND(K71/L71,1)</f>
        <v>#DIV/0!</v>
      </c>
    </row>
    <row r="72" spans="1:13" ht="12.75">
      <c r="A72" s="20"/>
      <c r="B72" s="20"/>
      <c r="C72" s="22"/>
      <c r="D72" s="21"/>
      <c r="E72" s="22"/>
      <c r="F72" s="21"/>
      <c r="G72" s="21"/>
      <c r="H72" s="21"/>
      <c r="I72" s="21"/>
      <c r="J72" s="21"/>
      <c r="K72" s="23">
        <f>SUM(C72:I72)</f>
        <v>0</v>
      </c>
      <c r="L72" s="23">
        <f>COUNT(C72:I72)</f>
        <v>0</v>
      </c>
      <c r="M72" s="23" t="e">
        <f>ROUND(K72/L72,1)</f>
        <v>#DIV/0!</v>
      </c>
    </row>
    <row r="73" spans="1:13" ht="12.75">
      <c r="A73" s="20"/>
      <c r="B73" s="20"/>
      <c r="C73" s="21"/>
      <c r="D73" s="10"/>
      <c r="E73" s="21"/>
      <c r="F73" s="22"/>
      <c r="G73" s="21"/>
      <c r="H73" s="22"/>
      <c r="I73" s="22"/>
      <c r="J73" s="22"/>
      <c r="K73" s="23">
        <f>SUM(C73:I73)</f>
        <v>0</v>
      </c>
      <c r="L73" s="23">
        <f>COUNT(C73:I73)</f>
        <v>0</v>
      </c>
      <c r="M73" s="23" t="e">
        <f>ROUND(K73/L73,1)</f>
        <v>#DIV/0!</v>
      </c>
    </row>
    <row r="74" spans="1:13" ht="12.75">
      <c r="A74" s="20"/>
      <c r="B74" s="20"/>
      <c r="C74" s="22"/>
      <c r="D74" s="21"/>
      <c r="E74" s="21"/>
      <c r="F74" s="22"/>
      <c r="G74" s="21"/>
      <c r="H74" s="21"/>
      <c r="I74" s="21"/>
      <c r="J74" s="21"/>
      <c r="K74" s="23">
        <f>SUM(C74:I74)</f>
        <v>0</v>
      </c>
      <c r="L74" s="23">
        <f>COUNT(C74:I74)</f>
        <v>0</v>
      </c>
      <c r="M74" s="23" t="e">
        <f>ROUND(K74/L74,1)</f>
        <v>#DIV/0!</v>
      </c>
    </row>
    <row r="75" spans="1:13" ht="12.75">
      <c r="A75" s="20"/>
      <c r="B75" s="20"/>
      <c r="C75" s="22"/>
      <c r="D75" s="22"/>
      <c r="E75" s="21"/>
      <c r="F75" s="21"/>
      <c r="G75" s="21"/>
      <c r="H75" s="21"/>
      <c r="I75" s="21"/>
      <c r="J75" s="21"/>
      <c r="K75" s="23">
        <f>SUM(C75:I75)</f>
        <v>0</v>
      </c>
      <c r="L75" s="23">
        <f>COUNT(C75:I75)</f>
        <v>0</v>
      </c>
      <c r="M75" s="23" t="e">
        <f>ROUND(K75/L75,1)</f>
        <v>#DIV/0!</v>
      </c>
    </row>
    <row r="76" spans="1:13" ht="12.75">
      <c r="A76" s="20"/>
      <c r="B76" s="20"/>
      <c r="C76" s="22"/>
      <c r="D76" s="22"/>
      <c r="E76" s="21"/>
      <c r="F76" s="21"/>
      <c r="G76" s="21"/>
      <c r="H76" s="21"/>
      <c r="I76" s="21"/>
      <c r="J76" s="21"/>
      <c r="K76" s="23">
        <f>SUM(C76:I76)</f>
        <v>0</v>
      </c>
      <c r="L76" s="23">
        <f>COUNT(C76:I76)</f>
        <v>0</v>
      </c>
      <c r="M76" s="23" t="e">
        <f>ROUND(K76/L76,1)</f>
        <v>#DIV/0!</v>
      </c>
    </row>
    <row r="77" spans="1:13" ht="12.75">
      <c r="A77" s="20"/>
      <c r="B77" s="20"/>
      <c r="C77" s="22"/>
      <c r="D77" s="22"/>
      <c r="E77" s="22"/>
      <c r="F77" s="22"/>
      <c r="G77" s="22"/>
      <c r="H77" s="22"/>
      <c r="I77" s="22"/>
      <c r="J77" s="22"/>
      <c r="K77" s="23">
        <f>SUM(C77:I77)</f>
        <v>0</v>
      </c>
      <c r="L77" s="23">
        <f>COUNT(C77:I77)</f>
        <v>0</v>
      </c>
      <c r="M77" s="23" t="e">
        <f>ROUND(K77/L77,1)</f>
        <v>#DIV/0!</v>
      </c>
    </row>
    <row r="78" spans="1:13" ht="12.75">
      <c r="A78" s="20"/>
      <c r="B78" s="20"/>
      <c r="C78" s="21"/>
      <c r="D78" s="22"/>
      <c r="E78" s="21"/>
      <c r="F78" s="21"/>
      <c r="G78" s="22"/>
      <c r="H78" s="21"/>
      <c r="I78" s="21"/>
      <c r="J78" s="21"/>
      <c r="K78" s="23">
        <f>SUM(C78:I78)</f>
        <v>0</v>
      </c>
      <c r="L78" s="23">
        <f>COUNT(C78:I78)</f>
        <v>0</v>
      </c>
      <c r="M78" s="23" t="e">
        <f>ROUND(K78/L78,1)</f>
        <v>#DIV/0!</v>
      </c>
    </row>
    <row r="79" spans="1:13" ht="12.75">
      <c r="A79" s="20"/>
      <c r="B79" s="20"/>
      <c r="C79" s="21"/>
      <c r="D79" s="22"/>
      <c r="E79" s="21"/>
      <c r="F79" s="21"/>
      <c r="G79" s="22"/>
      <c r="H79" s="21"/>
      <c r="I79" s="21"/>
      <c r="J79" s="21"/>
      <c r="K79" s="23">
        <f>SUM(C79:I79)</f>
        <v>0</v>
      </c>
      <c r="L79" s="23">
        <f>COUNT(C79:I79)</f>
        <v>0</v>
      </c>
      <c r="M79" s="23" t="e">
        <f>ROUND(K79/L79,1)</f>
        <v>#DIV/0!</v>
      </c>
    </row>
    <row r="80" spans="1:13" ht="12.75">
      <c r="A80" s="20"/>
      <c r="B80" s="20"/>
      <c r="C80" s="22"/>
      <c r="D80" s="21"/>
      <c r="E80" s="21"/>
      <c r="F80" s="21"/>
      <c r="G80" s="22"/>
      <c r="H80" s="21"/>
      <c r="I80" s="21"/>
      <c r="J80" s="21"/>
      <c r="K80" s="23">
        <f>SUM(C80:I80)</f>
        <v>0</v>
      </c>
      <c r="L80" s="23">
        <f>COUNT(C80:I80)</f>
        <v>0</v>
      </c>
      <c r="M80" s="23" t="e">
        <f>ROUND(K80/L80,1)</f>
        <v>#DIV/0!</v>
      </c>
    </row>
    <row r="81" spans="1:13" ht="12.75">
      <c r="A81" s="20"/>
      <c r="B81" s="20"/>
      <c r="C81" s="22"/>
      <c r="D81" s="22"/>
      <c r="E81" s="21"/>
      <c r="F81" s="21"/>
      <c r="G81" s="21"/>
      <c r="H81" s="21"/>
      <c r="I81" s="21"/>
      <c r="J81" s="21"/>
      <c r="K81" s="23">
        <f>SUM(C81:I81)</f>
        <v>0</v>
      </c>
      <c r="L81" s="23">
        <f>COUNT(C81:I81)</f>
        <v>0</v>
      </c>
      <c r="M81" s="23" t="e">
        <f>ROUND(K81/L81,1)</f>
        <v>#DIV/0!</v>
      </c>
    </row>
    <row r="82" spans="1:13" ht="12.75">
      <c r="A82" s="20"/>
      <c r="B82" s="20"/>
      <c r="C82" s="21"/>
      <c r="D82" s="22"/>
      <c r="E82" s="22"/>
      <c r="F82" s="21"/>
      <c r="G82" s="21"/>
      <c r="H82" s="21"/>
      <c r="I82" s="21"/>
      <c r="J82" s="21"/>
      <c r="K82" s="23">
        <f>SUM(C82:I82)</f>
        <v>0</v>
      </c>
      <c r="L82" s="23">
        <f>COUNT(C82:I82)</f>
        <v>0</v>
      </c>
      <c r="M82" s="23" t="e">
        <f>ROUND(K82/L82,1)</f>
        <v>#DIV/0!</v>
      </c>
    </row>
    <row r="83" spans="1:13" ht="12.75">
      <c r="A83" s="20"/>
      <c r="B83" s="20"/>
      <c r="C83" s="21"/>
      <c r="D83" s="21"/>
      <c r="E83" s="22"/>
      <c r="F83" s="21"/>
      <c r="G83" s="21"/>
      <c r="H83" s="22"/>
      <c r="I83" s="22"/>
      <c r="J83" s="22"/>
      <c r="K83" s="23">
        <f>SUM(C83:I83)</f>
        <v>0</v>
      </c>
      <c r="L83" s="23">
        <f>COUNT(C83:I83)</f>
        <v>0</v>
      </c>
      <c r="M83" s="23" t="e">
        <f>ROUND(K83/L83,1)</f>
        <v>#DIV/0!</v>
      </c>
    </row>
    <row r="84" spans="1:13" ht="12.75">
      <c r="A84" s="20"/>
      <c r="B84" s="20"/>
      <c r="C84" s="21"/>
      <c r="D84" s="21"/>
      <c r="E84" s="21"/>
      <c r="F84" s="21"/>
      <c r="G84" s="22"/>
      <c r="H84" s="22"/>
      <c r="I84" s="22"/>
      <c r="J84" s="22"/>
      <c r="K84" s="23">
        <f>SUM(C84:I84)</f>
        <v>0</v>
      </c>
      <c r="L84" s="23">
        <f>COUNT(C84:I84)</f>
        <v>0</v>
      </c>
      <c r="M84" s="23" t="e">
        <f>ROUND(K84/L84,1)</f>
        <v>#DIV/0!</v>
      </c>
    </row>
    <row r="85" spans="1:13" ht="12.75">
      <c r="A85" s="20"/>
      <c r="B85" s="20"/>
      <c r="C85" s="22"/>
      <c r="D85" s="22"/>
      <c r="E85" s="21"/>
      <c r="F85" s="21"/>
      <c r="G85" s="21"/>
      <c r="H85" s="21"/>
      <c r="I85" s="21"/>
      <c r="J85" s="21"/>
      <c r="K85" s="23">
        <f>SUM(C85:I85)</f>
        <v>0</v>
      </c>
      <c r="L85" s="23">
        <f>COUNT(C85:I85)</f>
        <v>0</v>
      </c>
      <c r="M85" s="23" t="e">
        <f>ROUND(K85/L85,1)</f>
        <v>#DIV/0!</v>
      </c>
    </row>
    <row r="86" spans="1:13" ht="12.75">
      <c r="A86" s="20"/>
      <c r="B86" s="20"/>
      <c r="C86" s="22"/>
      <c r="D86" s="22"/>
      <c r="E86" s="22"/>
      <c r="F86" s="21"/>
      <c r="G86" s="21"/>
      <c r="H86" s="21"/>
      <c r="I86" s="21"/>
      <c r="J86" s="21"/>
      <c r="K86" s="23">
        <f>SUM(C86:I86)</f>
        <v>0</v>
      </c>
      <c r="L86" s="23">
        <f>COUNT(C86:I86)</f>
        <v>0</v>
      </c>
      <c r="M86" s="23" t="e">
        <f>ROUND(K86/L86,1)</f>
        <v>#DIV/0!</v>
      </c>
    </row>
    <row r="87" spans="1:13" ht="12.75">
      <c r="A87" s="20"/>
      <c r="B87" s="20"/>
      <c r="C87" s="21"/>
      <c r="D87" s="21"/>
      <c r="E87" s="21"/>
      <c r="F87" s="22"/>
      <c r="G87" s="22"/>
      <c r="H87" s="21"/>
      <c r="I87" s="21"/>
      <c r="J87" s="21"/>
      <c r="K87" s="23">
        <f>SUM(C87:I87)</f>
        <v>0</v>
      </c>
      <c r="L87" s="23">
        <f>COUNT(C87:I87)</f>
        <v>0</v>
      </c>
      <c r="M87" s="23" t="e">
        <f>ROUND(K87/L87,1)</f>
        <v>#DIV/0!</v>
      </c>
    </row>
    <row r="88" spans="1:13" ht="12.75">
      <c r="A88" s="20"/>
      <c r="B88" s="20"/>
      <c r="C88" s="21"/>
      <c r="D88" s="22"/>
      <c r="E88" s="21"/>
      <c r="F88" s="21"/>
      <c r="G88" s="21"/>
      <c r="H88" s="21"/>
      <c r="I88" s="21"/>
      <c r="J88" s="21"/>
      <c r="K88" s="23">
        <f>SUM(C88:I88)</f>
        <v>0</v>
      </c>
      <c r="L88" s="23">
        <f>COUNT(C88:I88)</f>
        <v>0</v>
      </c>
      <c r="M88" s="23" t="e">
        <f>ROUND(K88/L88,1)</f>
        <v>#DIV/0!</v>
      </c>
    </row>
    <row r="89" spans="1:13" ht="12.75">
      <c r="A89" s="20"/>
      <c r="B89" s="20"/>
      <c r="C89" s="21"/>
      <c r="D89" s="21"/>
      <c r="E89" s="21"/>
      <c r="F89" s="22"/>
      <c r="G89" s="21"/>
      <c r="H89" s="22"/>
      <c r="I89" s="22"/>
      <c r="J89" s="22"/>
      <c r="K89" s="23">
        <f>SUM(C89:I89)</f>
        <v>0</v>
      </c>
      <c r="L89" s="23">
        <f>COUNT(C89:I89)</f>
        <v>0</v>
      </c>
      <c r="M89" s="23" t="e">
        <f>ROUND(K89/L89,1)</f>
        <v>#DIV/0!</v>
      </c>
    </row>
    <row r="90" spans="1:13" ht="12.75">
      <c r="A90" s="20"/>
      <c r="B90" s="20"/>
      <c r="C90" s="22"/>
      <c r="D90" s="22"/>
      <c r="E90" s="22"/>
      <c r="F90" s="22"/>
      <c r="G90" s="22"/>
      <c r="H90" s="22"/>
      <c r="I90" s="22"/>
      <c r="J90" s="22"/>
      <c r="K90" s="23">
        <f>SUM(C90:I90)</f>
        <v>0</v>
      </c>
      <c r="L90" s="23">
        <f>COUNT(C90:I90)</f>
        <v>0</v>
      </c>
      <c r="M90" s="23" t="e">
        <f>ROUND(K90/L90,1)</f>
        <v>#DIV/0!</v>
      </c>
    </row>
    <row r="91" spans="1:13" ht="12.75">
      <c r="A91" s="20"/>
      <c r="B91" s="20"/>
      <c r="C91" s="21"/>
      <c r="D91" s="21"/>
      <c r="E91" s="21"/>
      <c r="F91" s="21"/>
      <c r="G91" s="22"/>
      <c r="H91" s="22"/>
      <c r="I91" s="22"/>
      <c r="J91" s="22"/>
      <c r="K91" s="23">
        <f>SUM(C91:I91)</f>
        <v>0</v>
      </c>
      <c r="L91" s="23">
        <f>COUNT(C91:I91)</f>
        <v>0</v>
      </c>
      <c r="M91" s="23" t="e">
        <f>ROUND(K91/L91,1)</f>
        <v>#DIV/0!</v>
      </c>
    </row>
    <row r="92" spans="1:13" ht="12.75">
      <c r="A92" s="20"/>
      <c r="B92" s="20"/>
      <c r="C92" s="21"/>
      <c r="D92" s="21"/>
      <c r="E92" s="22"/>
      <c r="F92" s="21"/>
      <c r="G92" s="22"/>
      <c r="H92" s="21"/>
      <c r="I92" s="21"/>
      <c r="J92" s="21"/>
      <c r="K92" s="23">
        <f>SUM(C92:I92)</f>
        <v>0</v>
      </c>
      <c r="L92" s="23">
        <f>COUNT(C92:I92)</f>
        <v>0</v>
      </c>
      <c r="M92" s="23" t="e">
        <f>ROUND(K92/L92,1)</f>
        <v>#DIV/0!</v>
      </c>
    </row>
    <row r="93" spans="1:13" ht="12.75">
      <c r="A93" s="20"/>
      <c r="B93" s="20"/>
      <c r="C93" s="22"/>
      <c r="D93" s="22"/>
      <c r="E93" s="22"/>
      <c r="F93" s="22"/>
      <c r="G93" s="22"/>
      <c r="H93" s="22"/>
      <c r="I93" s="22"/>
      <c r="J93" s="22"/>
      <c r="K93" s="23">
        <f>SUM(C93:I93)</f>
        <v>0</v>
      </c>
      <c r="L93" s="23">
        <f>COUNT(C93:I93)</f>
        <v>0</v>
      </c>
      <c r="M93" s="23" t="e">
        <f>ROUND(K93/L93,1)</f>
        <v>#DIV/0!</v>
      </c>
    </row>
    <row r="94" spans="1:13" ht="12.75">
      <c r="A94" s="20"/>
      <c r="B94" s="20"/>
      <c r="C94" s="22"/>
      <c r="D94" s="21"/>
      <c r="E94" s="22"/>
      <c r="F94" s="21"/>
      <c r="G94" s="21"/>
      <c r="H94" s="21"/>
      <c r="I94" s="21"/>
      <c r="J94" s="21"/>
      <c r="K94" s="23">
        <f>SUM(C94:I94)</f>
        <v>0</v>
      </c>
      <c r="L94" s="23">
        <f>COUNT(C94:I94)</f>
        <v>0</v>
      </c>
      <c r="M94" s="23" t="e">
        <f>ROUND(K94/L94,1)</f>
        <v>#DIV/0!</v>
      </c>
    </row>
    <row r="95" spans="1:13" ht="12.75">
      <c r="A95" s="20"/>
      <c r="B95" s="20"/>
      <c r="C95" s="21"/>
      <c r="D95" s="21"/>
      <c r="E95" s="22"/>
      <c r="F95" s="21"/>
      <c r="G95" s="21"/>
      <c r="H95" s="22"/>
      <c r="I95" s="22"/>
      <c r="J95" s="22"/>
      <c r="K95" s="23">
        <f>SUM(C95:I95)</f>
        <v>0</v>
      </c>
      <c r="L95" s="23">
        <f>COUNT(C95:I95)</f>
        <v>0</v>
      </c>
      <c r="M95" s="23" t="e">
        <f>ROUND(K95/L95,1)</f>
        <v>#DIV/0!</v>
      </c>
    </row>
    <row r="96" spans="1:13" ht="12.75">
      <c r="A96" s="20"/>
      <c r="B96" s="20"/>
      <c r="C96" s="22"/>
      <c r="D96" s="21"/>
      <c r="E96" s="21"/>
      <c r="F96" s="21"/>
      <c r="G96" s="22"/>
      <c r="H96" s="21"/>
      <c r="I96" s="21"/>
      <c r="J96" s="21"/>
      <c r="K96" s="23">
        <f>SUM(C96:I96)</f>
        <v>0</v>
      </c>
      <c r="L96" s="23">
        <f>COUNT(C96:I96)</f>
        <v>0</v>
      </c>
      <c r="M96" s="23" t="e">
        <f>ROUND(K96/L96,1)</f>
        <v>#DIV/0!</v>
      </c>
    </row>
    <row r="97" spans="1:13" ht="12.75">
      <c r="A97" s="20"/>
      <c r="B97" s="20"/>
      <c r="C97" s="21"/>
      <c r="D97" s="21"/>
      <c r="E97" s="21"/>
      <c r="F97" s="21"/>
      <c r="G97" s="22"/>
      <c r="H97" s="22"/>
      <c r="I97" s="22"/>
      <c r="J97" s="22"/>
      <c r="K97" s="23">
        <f>SUM(C97:I97)</f>
        <v>0</v>
      </c>
      <c r="L97" s="23">
        <f>COUNT(C97:I97)</f>
        <v>0</v>
      </c>
      <c r="M97" s="23" t="e">
        <f>ROUND(K97/L97,1)</f>
        <v>#DIV/0!</v>
      </c>
    </row>
    <row r="98" spans="1:13" ht="12.75">
      <c r="A98" s="20"/>
      <c r="B98" s="20"/>
      <c r="C98" s="22"/>
      <c r="D98" s="22"/>
      <c r="E98" s="22"/>
      <c r="F98" s="22"/>
      <c r="G98" s="22"/>
      <c r="H98" s="22"/>
      <c r="I98" s="22"/>
      <c r="J98" s="22"/>
      <c r="K98" s="23">
        <f>SUM(C98:I98)</f>
        <v>0</v>
      </c>
      <c r="L98" s="23">
        <f>COUNT(C98:I98)</f>
        <v>0</v>
      </c>
      <c r="M98" s="23" t="e">
        <f>ROUND(K98/L98,1)</f>
        <v>#DIV/0!</v>
      </c>
    </row>
    <row r="99" spans="1:13" ht="12.75">
      <c r="A99" s="20"/>
      <c r="B99" s="20"/>
      <c r="C99" s="22"/>
      <c r="D99" s="22"/>
      <c r="E99" s="21"/>
      <c r="F99" s="21"/>
      <c r="G99" s="21"/>
      <c r="H99" s="21"/>
      <c r="I99" s="21"/>
      <c r="J99" s="21"/>
      <c r="K99" s="23">
        <f>SUM(C99:I99)</f>
        <v>0</v>
      </c>
      <c r="L99" s="23">
        <f>COUNT(C99:I99)</f>
        <v>0</v>
      </c>
      <c r="M99" s="23" t="e">
        <f>ROUND(K99/L99,1)</f>
        <v>#DIV/0!</v>
      </c>
    </row>
    <row r="100" spans="1:13" ht="12.75">
      <c r="A100" s="20"/>
      <c r="B100" s="20"/>
      <c r="C100" s="22"/>
      <c r="D100" s="21"/>
      <c r="E100" s="21"/>
      <c r="F100" s="21"/>
      <c r="G100" s="22"/>
      <c r="H100" s="22"/>
      <c r="I100" s="22"/>
      <c r="J100" s="22"/>
      <c r="K100" s="23">
        <f>SUM(C100:I100)</f>
        <v>0</v>
      </c>
      <c r="L100" s="23">
        <f>COUNT(C100:I100)</f>
        <v>0</v>
      </c>
      <c r="M100" s="23" t="e">
        <f>ROUND(K100/L100,1)</f>
        <v>#DIV/0!</v>
      </c>
    </row>
    <row r="101" spans="1:13" ht="12.75">
      <c r="A101" s="20"/>
      <c r="B101" s="20"/>
      <c r="C101" s="21"/>
      <c r="D101" s="22"/>
      <c r="E101" s="21"/>
      <c r="F101" s="21"/>
      <c r="G101" s="22"/>
      <c r="H101" s="21"/>
      <c r="I101" s="21"/>
      <c r="J101" s="21"/>
      <c r="K101" s="23">
        <f>SUM(C101:I101)</f>
        <v>0</v>
      </c>
      <c r="L101" s="23">
        <f>COUNT(C101:I101)</f>
        <v>0</v>
      </c>
      <c r="M101" s="23" t="e">
        <f>ROUND(K101/L101,1)</f>
        <v>#DIV/0!</v>
      </c>
    </row>
    <row r="102" spans="1:13" ht="12.75">
      <c r="A102" s="20"/>
      <c r="B102" s="20"/>
      <c r="C102" s="21"/>
      <c r="D102" s="21"/>
      <c r="E102" s="21"/>
      <c r="F102" s="22"/>
      <c r="G102" s="22"/>
      <c r="H102" s="21"/>
      <c r="I102" s="21"/>
      <c r="J102" s="21"/>
      <c r="K102" s="23">
        <f>SUM(C102:I102)</f>
        <v>0</v>
      </c>
      <c r="L102" s="23">
        <f>COUNT(C102:I102)</f>
        <v>0</v>
      </c>
      <c r="M102" s="23">
        <v>0</v>
      </c>
    </row>
    <row r="103" spans="1:13" ht="12.75">
      <c r="A103" s="20"/>
      <c r="B103" s="20"/>
      <c r="C103" s="21"/>
      <c r="D103" s="21"/>
      <c r="E103" s="22"/>
      <c r="F103" s="21"/>
      <c r="G103" s="21"/>
      <c r="H103" s="22"/>
      <c r="I103" s="22"/>
      <c r="J103" s="22"/>
      <c r="K103" s="23">
        <f>SUM(C103:I103)</f>
        <v>0</v>
      </c>
      <c r="L103" s="23">
        <f>COUNT(C103:I103)</f>
        <v>0</v>
      </c>
      <c r="M103" s="23">
        <v>0</v>
      </c>
    </row>
    <row r="104" spans="1:13" ht="12.75">
      <c r="A104" s="20"/>
      <c r="B104" s="20"/>
      <c r="C104" s="22"/>
      <c r="D104" s="22"/>
      <c r="E104" s="22"/>
      <c r="F104" s="22"/>
      <c r="G104" s="22"/>
      <c r="H104" s="22"/>
      <c r="I104" s="22"/>
      <c r="J104" s="22"/>
      <c r="K104" s="23">
        <f>SUM(C104:I104)</f>
        <v>0</v>
      </c>
      <c r="L104" s="23">
        <f>COUNT(C104:I104)</f>
        <v>0</v>
      </c>
      <c r="M104" s="23">
        <v>0</v>
      </c>
    </row>
    <row r="105" spans="1:13" ht="12.75">
      <c r="A105" s="20"/>
      <c r="B105" s="20"/>
      <c r="C105" s="21"/>
      <c r="D105" s="21"/>
      <c r="E105" s="22"/>
      <c r="F105" s="21"/>
      <c r="G105" s="21"/>
      <c r="H105" s="22"/>
      <c r="I105" s="22"/>
      <c r="J105" s="22"/>
      <c r="K105" s="23">
        <f>SUM(C105:I105)</f>
        <v>0</v>
      </c>
      <c r="L105" s="23">
        <f>COUNT(C105:I105)</f>
        <v>0</v>
      </c>
      <c r="M105" s="23">
        <v>0</v>
      </c>
    </row>
  </sheetData>
  <autoFilter ref="A1:M105" xr:uid="{00000000-0009-0000-0000-000006000000}">
    <sortState xmlns:xlrd2="http://schemas.microsoft.com/office/spreadsheetml/2017/richdata2" ref="A2:M105">
      <sortCondition descending="1" ref="M1:M105"/>
    </sortState>
  </autoFilter>
  <conditionalFormatting sqref="C1:J998">
    <cfRule type="notContainsBlanks" dxfId="0" priority="1">
      <formula>LEN(TRIM(C1))&gt;0</formula>
    </cfRule>
  </conditionalFormatting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D107"/>
  <sheetViews>
    <sheetView workbookViewId="0">
      <selection activeCell="B8" sqref="B8"/>
    </sheetView>
  </sheetViews>
  <sheetFormatPr baseColWidth="10" defaultColWidth="12.5703125" defaultRowHeight="15.75" customHeight="1"/>
  <cols>
    <col min="2" max="2" width="33" customWidth="1"/>
    <col min="3" max="3" width="23.42578125" customWidth="1"/>
  </cols>
  <sheetData>
    <row r="1" spans="1:3">
      <c r="A1" s="3" t="s">
        <v>0</v>
      </c>
      <c r="B1" s="3" t="s">
        <v>1</v>
      </c>
      <c r="C1" s="3" t="s">
        <v>2</v>
      </c>
    </row>
    <row r="2" spans="1:3">
      <c r="A2" s="25"/>
      <c r="B2" s="26"/>
      <c r="C2" s="26"/>
    </row>
    <row r="3" spans="1:3">
      <c r="A3" s="27"/>
      <c r="B3" s="2"/>
      <c r="C3" s="2"/>
    </row>
    <row r="4" spans="1:3">
      <c r="A4" s="27"/>
      <c r="B4" s="2"/>
      <c r="C4" s="2"/>
    </row>
    <row r="5" spans="1:3">
      <c r="A5" s="27"/>
      <c r="B5" s="2"/>
      <c r="C5" s="2"/>
    </row>
    <row r="6" spans="1:3">
      <c r="A6" s="27"/>
      <c r="B6" s="2"/>
      <c r="C6" s="2"/>
    </row>
    <row r="7" spans="1:3">
      <c r="A7" s="27"/>
      <c r="B7" s="2"/>
      <c r="C7" s="2"/>
    </row>
    <row r="8" spans="1:3">
      <c r="A8" s="27"/>
      <c r="B8" s="2"/>
      <c r="C8" s="2"/>
    </row>
    <row r="9" spans="1:3">
      <c r="A9" s="27"/>
      <c r="B9" s="2"/>
      <c r="C9" s="2"/>
    </row>
    <row r="10" spans="1:3">
      <c r="A10" s="27"/>
      <c r="B10" s="2"/>
      <c r="C10" s="2"/>
    </row>
    <row r="11" spans="1:3">
      <c r="A11" s="27"/>
      <c r="B11" s="2"/>
      <c r="C11" s="2"/>
    </row>
    <row r="12" spans="1:3">
      <c r="A12" s="27"/>
      <c r="B12" s="2"/>
      <c r="C12" s="2"/>
    </row>
    <row r="13" spans="1:3">
      <c r="A13" s="27"/>
      <c r="B13" s="2"/>
      <c r="C13" s="2"/>
    </row>
    <row r="14" spans="1:3">
      <c r="A14" s="27"/>
      <c r="B14" s="2"/>
      <c r="C14" s="2"/>
    </row>
    <row r="15" spans="1:3">
      <c r="A15" s="27"/>
      <c r="B15" s="2"/>
      <c r="C15" s="2"/>
    </row>
    <row r="16" spans="1:3">
      <c r="A16" s="27"/>
      <c r="B16" s="2"/>
      <c r="C16" s="2"/>
    </row>
    <row r="17" spans="1:3">
      <c r="A17" s="27"/>
      <c r="B17" s="2"/>
      <c r="C17" s="2"/>
    </row>
    <row r="18" spans="1:3">
      <c r="A18" s="27"/>
      <c r="B18" s="2"/>
      <c r="C18" s="2"/>
    </row>
    <row r="19" spans="1:3">
      <c r="A19" s="27"/>
      <c r="B19" s="2"/>
      <c r="C19" s="2"/>
    </row>
    <row r="20" spans="1:3">
      <c r="A20" s="27"/>
      <c r="B20" s="2"/>
      <c r="C20" s="2"/>
    </row>
    <row r="21" spans="1:3">
      <c r="A21" s="27"/>
      <c r="B21" s="2"/>
      <c r="C21" s="2"/>
    </row>
    <row r="22" spans="1:3">
      <c r="A22" s="27"/>
      <c r="B22" s="2"/>
      <c r="C22" s="2"/>
    </row>
    <row r="23" spans="1:3">
      <c r="A23" s="27"/>
      <c r="B23" s="2"/>
      <c r="C23" s="2"/>
    </row>
    <row r="24" spans="1:3">
      <c r="A24" s="27"/>
      <c r="B24" s="2"/>
      <c r="C24" s="2"/>
    </row>
    <row r="25" spans="1:3">
      <c r="A25" s="27"/>
      <c r="B25" s="2"/>
      <c r="C25" s="28"/>
    </row>
    <row r="26" spans="1:3">
      <c r="A26" s="27"/>
      <c r="B26" s="2"/>
      <c r="C26" s="2"/>
    </row>
    <row r="27" spans="1:3">
      <c r="A27" s="27"/>
      <c r="B27" s="2"/>
      <c r="C27" s="29"/>
    </row>
    <row r="28" spans="1:3">
      <c r="A28" s="27"/>
      <c r="B28" s="2"/>
      <c r="C28" s="2"/>
    </row>
    <row r="29" spans="1:3">
      <c r="A29" s="27"/>
      <c r="B29" s="2"/>
      <c r="C29" s="2"/>
    </row>
    <row r="30" spans="1:3">
      <c r="A30" s="27"/>
      <c r="B30" s="2"/>
      <c r="C30" s="2"/>
    </row>
    <row r="31" spans="1:3">
      <c r="A31" s="27"/>
      <c r="B31" s="2"/>
      <c r="C31" s="2"/>
    </row>
    <row r="32" spans="1:3">
      <c r="A32" s="27"/>
      <c r="B32" s="2"/>
      <c r="C32" s="2"/>
    </row>
    <row r="33" spans="1:3">
      <c r="A33" s="27"/>
      <c r="B33" s="2"/>
      <c r="C33" s="2"/>
    </row>
    <row r="34" spans="1:3">
      <c r="A34" s="27"/>
      <c r="B34" s="2"/>
      <c r="C34" s="2"/>
    </row>
    <row r="35" spans="1:3">
      <c r="A35" s="27"/>
      <c r="B35" s="2"/>
      <c r="C35" s="2"/>
    </row>
    <row r="36" spans="1:3">
      <c r="A36" s="27"/>
      <c r="B36" s="2"/>
      <c r="C36" s="2"/>
    </row>
    <row r="37" spans="1:3">
      <c r="A37" s="27"/>
      <c r="B37" s="2"/>
      <c r="C37" s="2"/>
    </row>
    <row r="38" spans="1:3">
      <c r="A38" s="27"/>
      <c r="B38" s="2"/>
      <c r="C38" s="2"/>
    </row>
    <row r="39" spans="1:3">
      <c r="A39" s="27"/>
      <c r="B39" s="2"/>
      <c r="C39" s="2"/>
    </row>
    <row r="40" spans="1:3">
      <c r="A40" s="27"/>
      <c r="B40" s="2"/>
      <c r="C40" s="2"/>
    </row>
    <row r="41" spans="1:3">
      <c r="A41" s="27"/>
      <c r="B41" s="2"/>
      <c r="C41" s="2"/>
    </row>
    <row r="42" spans="1:3">
      <c r="A42" s="27"/>
      <c r="B42" s="2"/>
      <c r="C42" s="2"/>
    </row>
    <row r="43" spans="1:3">
      <c r="A43" s="27"/>
      <c r="B43" s="2"/>
      <c r="C43" s="2"/>
    </row>
    <row r="44" spans="1:3">
      <c r="A44" s="27"/>
      <c r="B44" s="2"/>
      <c r="C44" s="2"/>
    </row>
    <row r="45" spans="1:3">
      <c r="A45" s="27"/>
      <c r="B45" s="2"/>
      <c r="C45" s="2"/>
    </row>
    <row r="46" spans="1:3">
      <c r="A46" s="27"/>
      <c r="B46" s="2"/>
      <c r="C46" s="2"/>
    </row>
    <row r="47" spans="1:3">
      <c r="A47" s="27"/>
      <c r="B47" s="2"/>
      <c r="C47" s="2"/>
    </row>
    <row r="48" spans="1:3">
      <c r="A48" s="27"/>
      <c r="B48" s="2"/>
      <c r="C48" s="2"/>
    </row>
    <row r="49" spans="1:3">
      <c r="A49" s="27"/>
      <c r="B49" s="2"/>
      <c r="C49" s="2"/>
    </row>
    <row r="50" spans="1:3">
      <c r="A50" s="27"/>
      <c r="B50" s="2"/>
      <c r="C50" s="2"/>
    </row>
    <row r="51" spans="1:3">
      <c r="A51" s="27"/>
      <c r="B51" s="2"/>
      <c r="C51" s="2"/>
    </row>
    <row r="52" spans="1:3">
      <c r="A52" s="27"/>
      <c r="B52" s="2"/>
      <c r="C52" s="2"/>
    </row>
    <row r="53" spans="1:3">
      <c r="A53" s="27"/>
      <c r="B53" s="2"/>
      <c r="C53" s="2"/>
    </row>
    <row r="54" spans="1:3">
      <c r="A54" s="27"/>
      <c r="B54" s="2"/>
      <c r="C54" s="2"/>
    </row>
    <row r="55" spans="1:3">
      <c r="A55" s="27"/>
      <c r="B55" s="2"/>
      <c r="C55" s="2"/>
    </row>
    <row r="56" spans="1:3">
      <c r="A56" s="27"/>
      <c r="B56" s="2"/>
      <c r="C56" s="2"/>
    </row>
    <row r="57" spans="1:3">
      <c r="A57" s="27"/>
      <c r="B57" s="2"/>
      <c r="C57" s="2"/>
    </row>
    <row r="58" spans="1:3">
      <c r="A58" s="27"/>
      <c r="B58" s="4"/>
      <c r="C58" s="2"/>
    </row>
    <row r="59" spans="1:3">
      <c r="A59" s="27"/>
      <c r="B59" s="2"/>
      <c r="C59" s="2"/>
    </row>
    <row r="60" spans="1:3">
      <c r="A60" s="27"/>
      <c r="B60" s="2"/>
      <c r="C60" s="2"/>
    </row>
    <row r="61" spans="1:3">
      <c r="A61" s="27"/>
      <c r="B61" s="2"/>
      <c r="C61" s="2"/>
    </row>
    <row r="62" spans="1:3">
      <c r="A62" s="27"/>
      <c r="B62" s="2"/>
      <c r="C62" s="2"/>
    </row>
    <row r="63" spans="1:3">
      <c r="A63" s="27"/>
      <c r="B63" s="2"/>
      <c r="C63" s="2"/>
    </row>
    <row r="64" spans="1:3">
      <c r="A64" s="27"/>
      <c r="B64" s="2"/>
      <c r="C64" s="2"/>
    </row>
    <row r="65" spans="1:4">
      <c r="A65" s="27"/>
      <c r="B65" s="2"/>
      <c r="C65" s="2"/>
      <c r="D65" s="1"/>
    </row>
    <row r="66" spans="1:4">
      <c r="A66" s="27"/>
      <c r="B66" s="4"/>
      <c r="C66" s="2"/>
      <c r="D66" s="1"/>
    </row>
    <row r="67" spans="1:4">
      <c r="A67" s="27"/>
      <c r="B67" s="2"/>
      <c r="C67" s="2"/>
      <c r="D67" s="1"/>
    </row>
    <row r="68" spans="1:4">
      <c r="A68" s="27"/>
      <c r="B68" s="2"/>
      <c r="C68" s="2"/>
      <c r="D68" s="1"/>
    </row>
    <row r="69" spans="1:4">
      <c r="A69" s="27"/>
      <c r="B69" s="2"/>
      <c r="C69" s="2"/>
      <c r="D69" s="1"/>
    </row>
    <row r="70" spans="1:4">
      <c r="A70" s="27"/>
      <c r="B70" s="2"/>
      <c r="C70" s="2"/>
      <c r="D70" s="1"/>
    </row>
    <row r="71" spans="1:4">
      <c r="A71" s="27"/>
      <c r="B71" s="2"/>
      <c r="C71" s="2"/>
      <c r="D71" s="1"/>
    </row>
    <row r="72" spans="1:4">
      <c r="A72" s="27"/>
      <c r="B72" s="2"/>
      <c r="C72" s="2"/>
      <c r="D72" s="1"/>
    </row>
    <row r="73" spans="1:4">
      <c r="A73" s="27"/>
      <c r="B73" s="2"/>
      <c r="C73" s="2"/>
      <c r="D73" s="1"/>
    </row>
    <row r="74" spans="1:4">
      <c r="A74" s="27"/>
      <c r="B74" s="2"/>
      <c r="C74" s="2"/>
      <c r="D74" s="1"/>
    </row>
    <row r="75" spans="1:4">
      <c r="A75" s="27"/>
      <c r="B75" s="2"/>
      <c r="C75" s="2"/>
      <c r="D75" s="1"/>
    </row>
    <row r="76" spans="1:4">
      <c r="A76" s="27"/>
      <c r="B76" s="2"/>
      <c r="C76" s="2"/>
      <c r="D76" s="1"/>
    </row>
    <row r="77" spans="1:4">
      <c r="A77" s="27"/>
      <c r="B77" s="2"/>
      <c r="C77" s="2"/>
      <c r="D77" s="1"/>
    </row>
    <row r="78" spans="1:4">
      <c r="A78" s="27"/>
      <c r="B78" s="2"/>
      <c r="C78" s="2"/>
      <c r="D78" s="1"/>
    </row>
    <row r="79" spans="1:4">
      <c r="A79" s="27"/>
      <c r="B79" s="2"/>
      <c r="C79" s="2"/>
      <c r="D79" s="1"/>
    </row>
    <row r="80" spans="1:4">
      <c r="A80" s="27"/>
      <c r="B80" s="2"/>
      <c r="C80" s="2"/>
      <c r="D80" s="1"/>
    </row>
    <row r="81" spans="1:4">
      <c r="A81" s="27"/>
      <c r="B81" s="2"/>
      <c r="C81" s="2"/>
      <c r="D81" s="1"/>
    </row>
    <row r="82" spans="1:4">
      <c r="A82" s="27"/>
      <c r="B82" s="2"/>
      <c r="C82" s="2"/>
      <c r="D82" s="1"/>
    </row>
    <row r="83" spans="1:4">
      <c r="A83" s="27"/>
      <c r="B83" s="2"/>
      <c r="C83" s="2"/>
      <c r="D83" s="1"/>
    </row>
    <row r="84" spans="1:4">
      <c r="A84" s="27"/>
      <c r="B84" s="2"/>
      <c r="C84" s="2"/>
      <c r="D84" s="1"/>
    </row>
    <row r="85" spans="1:4">
      <c r="A85" s="27"/>
      <c r="B85" s="2"/>
      <c r="C85" s="2"/>
      <c r="D85" s="1"/>
    </row>
    <row r="86" spans="1:4">
      <c r="A86" s="27"/>
      <c r="B86" s="2"/>
      <c r="C86" s="2"/>
      <c r="D86" s="1"/>
    </row>
    <row r="87" spans="1:4">
      <c r="A87" s="27"/>
      <c r="B87" s="2"/>
      <c r="C87" s="2"/>
      <c r="D87" s="1"/>
    </row>
    <row r="88" spans="1:4">
      <c r="A88" s="27"/>
      <c r="B88" s="2"/>
      <c r="C88" s="2"/>
      <c r="D88" s="1"/>
    </row>
    <row r="89" spans="1:4">
      <c r="A89" s="27"/>
      <c r="B89" s="2"/>
      <c r="C89" s="2"/>
      <c r="D89" s="1"/>
    </row>
    <row r="90" spans="1:4">
      <c r="A90" s="27"/>
      <c r="B90" s="4"/>
      <c r="C90" s="2"/>
      <c r="D90" s="1"/>
    </row>
    <row r="91" spans="1:4">
      <c r="A91" s="27"/>
      <c r="B91" s="2"/>
      <c r="C91" s="2"/>
      <c r="D91" s="1"/>
    </row>
    <row r="92" spans="1:4">
      <c r="A92" s="27"/>
      <c r="B92" s="2"/>
      <c r="C92" s="2"/>
      <c r="D92" s="1"/>
    </row>
    <row r="93" spans="1:4">
      <c r="A93" s="27"/>
      <c r="B93" s="2"/>
      <c r="C93" s="2"/>
      <c r="D93" s="1"/>
    </row>
    <row r="94" spans="1:4">
      <c r="A94" s="27"/>
      <c r="B94" s="2"/>
      <c r="C94" s="2"/>
      <c r="D94" s="1"/>
    </row>
    <row r="95" spans="1:4">
      <c r="A95" s="27"/>
      <c r="B95" s="2"/>
      <c r="C95" s="2"/>
      <c r="D95" s="1"/>
    </row>
    <row r="96" spans="1:4">
      <c r="A96" s="27"/>
      <c r="B96" s="2"/>
      <c r="C96" s="2"/>
      <c r="D96" s="1"/>
    </row>
    <row r="97" spans="1:3">
      <c r="A97" s="27"/>
      <c r="B97" s="2"/>
      <c r="C97" s="2"/>
    </row>
    <row r="98" spans="1:3">
      <c r="A98" s="27"/>
      <c r="B98" s="2"/>
      <c r="C98" s="2"/>
    </row>
    <row r="99" spans="1:3">
      <c r="A99" s="27"/>
      <c r="B99" s="2"/>
      <c r="C99" s="2"/>
    </row>
    <row r="100" spans="1:3">
      <c r="A100" s="27"/>
      <c r="B100" s="2"/>
      <c r="C100" s="2"/>
    </row>
    <row r="101" spans="1:3">
      <c r="A101" s="27"/>
      <c r="B101" s="2"/>
      <c r="C101" s="2"/>
    </row>
    <row r="102" spans="1:3">
      <c r="A102" s="27"/>
      <c r="B102" s="2"/>
      <c r="C102" s="2"/>
    </row>
    <row r="103" spans="1:3">
      <c r="A103" s="27"/>
      <c r="B103" s="2"/>
      <c r="C103" s="2"/>
    </row>
    <row r="104" spans="1:3">
      <c r="A104" s="27"/>
      <c r="B104" s="2"/>
      <c r="C104" s="2"/>
    </row>
    <row r="105" spans="1:3">
      <c r="A105" s="27"/>
      <c r="B105" s="2"/>
      <c r="C105" s="2"/>
    </row>
    <row r="106" spans="1:3">
      <c r="A106" s="30"/>
      <c r="B106" s="31"/>
      <c r="C106" s="31"/>
    </row>
    <row r="107" spans="1:3">
      <c r="A107" s="27"/>
      <c r="B107" s="2"/>
      <c r="C107" s="2"/>
    </row>
  </sheetData>
  <autoFilter ref="A1:C107" xr:uid="{00000000-0009-0000-0000-000007000000}"/>
  <pageMargins left="0" right="0" top="0" bottom="0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150"/>
  <sheetViews>
    <sheetView workbookViewId="0">
      <selection activeCell="F16" sqref="F16"/>
    </sheetView>
  </sheetViews>
  <sheetFormatPr baseColWidth="10" defaultColWidth="12.5703125" defaultRowHeight="15.75" customHeight="1"/>
  <cols>
    <col min="1" max="1" width="15.85546875" customWidth="1"/>
  </cols>
  <sheetData>
    <row r="1" spans="1:1" ht="12.75">
      <c r="A1" s="1" t="s">
        <v>3</v>
      </c>
    </row>
    <row r="2" spans="1:1" ht="12.75">
      <c r="A2" s="1" t="s">
        <v>4</v>
      </c>
    </row>
    <row r="3" spans="1:1" ht="12.75">
      <c r="A3" s="1" t="s">
        <v>5</v>
      </c>
    </row>
    <row r="4" spans="1:1" ht="12.75">
      <c r="A4" s="1" t="s">
        <v>6</v>
      </c>
    </row>
    <row r="5" spans="1:1" ht="12.75">
      <c r="A5" s="1" t="s">
        <v>7</v>
      </c>
    </row>
    <row r="6" spans="1:1" ht="12.75">
      <c r="A6" s="1" t="s">
        <v>8</v>
      </c>
    </row>
    <row r="7" spans="1:1" ht="12.75">
      <c r="A7" s="1" t="s">
        <v>9</v>
      </c>
    </row>
    <row r="8" spans="1:1" ht="12.75">
      <c r="A8" s="1" t="s">
        <v>10</v>
      </c>
    </row>
    <row r="9" spans="1:1" ht="12.75">
      <c r="A9" s="1" t="s">
        <v>11</v>
      </c>
    </row>
    <row r="10" spans="1:1" ht="12.75">
      <c r="A10" s="3" t="s">
        <v>12</v>
      </c>
    </row>
    <row r="11" spans="1:1" ht="12.75">
      <c r="A11" s="1" t="s">
        <v>13</v>
      </c>
    </row>
    <row r="12" spans="1:1" ht="12.75">
      <c r="A12" s="1" t="s">
        <v>14</v>
      </c>
    </row>
    <row r="13" spans="1:1" ht="12.75">
      <c r="A13" s="1" t="s">
        <v>15</v>
      </c>
    </row>
    <row r="14" spans="1:1" ht="12.75">
      <c r="A14" s="1" t="s">
        <v>16</v>
      </c>
    </row>
    <row r="15" spans="1:1" ht="12.75">
      <c r="A15" s="1" t="s">
        <v>17</v>
      </c>
    </row>
    <row r="16" spans="1:1" ht="12.75">
      <c r="A16" s="1" t="s">
        <v>18</v>
      </c>
    </row>
    <row r="17" spans="1:1" ht="12.75">
      <c r="A17" s="1" t="s">
        <v>19</v>
      </c>
    </row>
    <row r="18" spans="1:1" ht="12.75">
      <c r="A18" s="1" t="s">
        <v>20</v>
      </c>
    </row>
    <row r="19" spans="1:1" ht="12.75">
      <c r="A19" s="1" t="s">
        <v>21</v>
      </c>
    </row>
    <row r="20" spans="1:1" ht="12.75">
      <c r="A20" s="3" t="s">
        <v>22</v>
      </c>
    </row>
    <row r="21" spans="1:1" ht="12.75">
      <c r="A21" s="3" t="s">
        <v>23</v>
      </c>
    </row>
    <row r="22" spans="1:1" ht="12.75">
      <c r="A22" s="1" t="s">
        <v>24</v>
      </c>
    </row>
    <row r="23" spans="1:1" ht="12.75">
      <c r="A23" s="1" t="s">
        <v>25</v>
      </c>
    </row>
    <row r="24" spans="1:1" ht="12.75">
      <c r="A24" s="1" t="s">
        <v>26</v>
      </c>
    </row>
    <row r="25" spans="1:1" ht="12.75">
      <c r="A25" s="1" t="s">
        <v>27</v>
      </c>
    </row>
    <row r="26" spans="1:1" ht="12.75">
      <c r="A26" s="1" t="s">
        <v>28</v>
      </c>
    </row>
    <row r="27" spans="1:1" ht="12.75">
      <c r="A27" s="1" t="s">
        <v>29</v>
      </c>
    </row>
    <row r="28" spans="1:1" ht="12.75">
      <c r="A28" s="1" t="s">
        <v>30</v>
      </c>
    </row>
    <row r="29" spans="1:1" ht="12.75">
      <c r="A29" s="1" t="s">
        <v>31</v>
      </c>
    </row>
    <row r="30" spans="1:1" ht="12.75">
      <c r="A30" s="3" t="s">
        <v>32</v>
      </c>
    </row>
    <row r="31" spans="1:1" ht="12.75">
      <c r="A31" s="3" t="s">
        <v>33</v>
      </c>
    </row>
    <row r="32" spans="1:1" ht="12.75">
      <c r="A32" s="3" t="s">
        <v>34</v>
      </c>
    </row>
    <row r="33" spans="1:1" ht="12.75">
      <c r="A33" s="1" t="s">
        <v>35</v>
      </c>
    </row>
    <row r="34" spans="1:1" ht="12.75">
      <c r="A34" s="1" t="s">
        <v>36</v>
      </c>
    </row>
    <row r="35" spans="1:1" ht="12.75">
      <c r="A35" s="1" t="s">
        <v>37</v>
      </c>
    </row>
    <row r="36" spans="1:1" ht="12.75">
      <c r="A36" s="1" t="s">
        <v>38</v>
      </c>
    </row>
    <row r="37" spans="1:1" ht="12.75">
      <c r="A37" s="1" t="s">
        <v>39</v>
      </c>
    </row>
    <row r="38" spans="1:1" ht="12.75">
      <c r="A38" s="1" t="s">
        <v>40</v>
      </c>
    </row>
    <row r="39" spans="1:1" ht="12.75">
      <c r="A39" s="1" t="s">
        <v>41</v>
      </c>
    </row>
    <row r="40" spans="1:1" ht="12.75">
      <c r="A40" s="1" t="s">
        <v>42</v>
      </c>
    </row>
    <row r="41" spans="1:1" ht="12.75">
      <c r="A41" s="3" t="s">
        <v>43</v>
      </c>
    </row>
    <row r="42" spans="1:1" ht="12.75">
      <c r="A42" s="1" t="s">
        <v>44</v>
      </c>
    </row>
    <row r="43" spans="1:1" ht="12.75">
      <c r="A43" s="1" t="s">
        <v>45</v>
      </c>
    </row>
    <row r="44" spans="1:1" ht="12.75">
      <c r="A44" s="1" t="s">
        <v>46</v>
      </c>
    </row>
    <row r="45" spans="1:1" ht="12.75">
      <c r="A45" s="1" t="s">
        <v>47</v>
      </c>
    </row>
    <row r="46" spans="1:1" ht="12.75">
      <c r="A46" s="1" t="s">
        <v>48</v>
      </c>
    </row>
    <row r="47" spans="1:1" ht="12.75">
      <c r="A47" s="1" t="s">
        <v>49</v>
      </c>
    </row>
    <row r="48" spans="1:1" ht="12.75">
      <c r="A48" s="1" t="s">
        <v>50</v>
      </c>
    </row>
    <row r="49" spans="1:1" ht="12.75">
      <c r="A49" s="1" t="s">
        <v>51</v>
      </c>
    </row>
    <row r="50" spans="1:1" ht="12.75">
      <c r="A50" s="3" t="s">
        <v>52</v>
      </c>
    </row>
    <row r="51" spans="1:1" ht="12.75">
      <c r="A51" s="3" t="s">
        <v>53</v>
      </c>
    </row>
    <row r="52" spans="1:1" ht="12.75">
      <c r="A52" s="1" t="s">
        <v>54</v>
      </c>
    </row>
    <row r="53" spans="1:1" ht="12.75">
      <c r="A53" s="1" t="s">
        <v>55</v>
      </c>
    </row>
    <row r="54" spans="1:1" ht="12.75">
      <c r="A54" s="1" t="s">
        <v>56</v>
      </c>
    </row>
    <row r="55" spans="1:1" ht="12.75">
      <c r="A55" s="1" t="s">
        <v>57</v>
      </c>
    </row>
    <row r="56" spans="1:1" ht="12.75">
      <c r="A56" s="1" t="s">
        <v>58</v>
      </c>
    </row>
    <row r="57" spans="1:1" ht="12.75">
      <c r="A57" s="1" t="s">
        <v>59</v>
      </c>
    </row>
    <row r="58" spans="1:1" ht="12.75">
      <c r="A58" s="1" t="s">
        <v>60</v>
      </c>
    </row>
    <row r="59" spans="1:1" ht="12.75">
      <c r="A59" s="1" t="s">
        <v>61</v>
      </c>
    </row>
    <row r="60" spans="1:1" ht="12.75">
      <c r="A60" s="3" t="s">
        <v>62</v>
      </c>
    </row>
    <row r="61" spans="1:1" ht="12.75">
      <c r="A61" s="3" t="s">
        <v>63</v>
      </c>
    </row>
    <row r="62" spans="1:1" ht="12.75">
      <c r="A62" s="3" t="s">
        <v>64</v>
      </c>
    </row>
    <row r="63" spans="1:1" ht="12.75">
      <c r="A63" s="3" t="s">
        <v>65</v>
      </c>
    </row>
    <row r="64" spans="1:1" ht="12.75">
      <c r="A64" s="3" t="s">
        <v>66</v>
      </c>
    </row>
    <row r="65" spans="1:1" ht="12.75">
      <c r="A65" t="s">
        <v>67</v>
      </c>
    </row>
    <row r="66" spans="1:1" ht="12.75">
      <c r="A66" s="3" t="s">
        <v>68</v>
      </c>
    </row>
    <row r="67" spans="1:1" ht="12.75">
      <c r="A67" s="3" t="s">
        <v>69</v>
      </c>
    </row>
    <row r="68" spans="1:1" ht="12.75">
      <c r="A68" s="3" t="s">
        <v>70</v>
      </c>
    </row>
    <row r="69" spans="1:1" ht="12.75">
      <c r="A69" s="3" t="s">
        <v>71</v>
      </c>
    </row>
    <row r="70" spans="1:1" ht="12.75">
      <c r="A70" s="3" t="s">
        <v>72</v>
      </c>
    </row>
    <row r="71" spans="1:1" ht="12.75">
      <c r="A71" s="3" t="s">
        <v>73</v>
      </c>
    </row>
    <row r="72" spans="1:1" ht="12.75">
      <c r="A72" s="3" t="s">
        <v>74</v>
      </c>
    </row>
    <row r="73" spans="1:1" ht="12.75">
      <c r="A73" s="3" t="s">
        <v>75</v>
      </c>
    </row>
    <row r="74" spans="1:1" ht="12.75">
      <c r="A74" s="3" t="s">
        <v>76</v>
      </c>
    </row>
    <row r="75" spans="1:1" ht="12.75">
      <c r="A75" s="3" t="s">
        <v>77</v>
      </c>
    </row>
    <row r="76" spans="1:1" ht="12.75">
      <c r="A76" s="3" t="s">
        <v>78</v>
      </c>
    </row>
    <row r="77" spans="1:1" ht="12.75">
      <c r="A77" s="3" t="s">
        <v>79</v>
      </c>
    </row>
    <row r="78" spans="1:1" ht="12.75">
      <c r="A78" s="3" t="s">
        <v>80</v>
      </c>
    </row>
    <row r="79" spans="1:1" ht="12.75">
      <c r="A79" s="3" t="s">
        <v>81</v>
      </c>
    </row>
    <row r="80" spans="1:1" ht="12.75">
      <c r="A80" s="3" t="s">
        <v>82</v>
      </c>
    </row>
    <row r="81" spans="1:1" ht="12.75">
      <c r="A81" s="3" t="s">
        <v>83</v>
      </c>
    </row>
    <row r="82" spans="1:1" ht="12.75">
      <c r="A82" s="3" t="s">
        <v>84</v>
      </c>
    </row>
    <row r="83" spans="1:1" ht="12.75">
      <c r="A83" s="3" t="s">
        <v>85</v>
      </c>
    </row>
    <row r="84" spans="1:1" ht="12.75">
      <c r="A84" s="3" t="s">
        <v>86</v>
      </c>
    </row>
    <row r="85" spans="1:1" ht="12.75">
      <c r="A85" s="3" t="s">
        <v>87</v>
      </c>
    </row>
    <row r="86" spans="1:1" ht="12.75">
      <c r="A86" s="3" t="s">
        <v>88</v>
      </c>
    </row>
    <row r="87" spans="1:1" ht="12.75">
      <c r="A87" s="3" t="s">
        <v>89</v>
      </c>
    </row>
    <row r="88" spans="1:1" ht="12.75">
      <c r="A88" s="3" t="s">
        <v>90</v>
      </c>
    </row>
    <row r="89" spans="1:1" ht="12.75">
      <c r="A89" s="3" t="s">
        <v>91</v>
      </c>
    </row>
    <row r="90" spans="1:1" ht="12.75">
      <c r="A90" s="3" t="s">
        <v>92</v>
      </c>
    </row>
    <row r="91" spans="1:1" ht="12.75">
      <c r="A91" s="3" t="s">
        <v>93</v>
      </c>
    </row>
    <row r="92" spans="1:1" ht="12.75">
      <c r="A92" s="3" t="s">
        <v>94</v>
      </c>
    </row>
    <row r="93" spans="1:1" ht="12.75">
      <c r="A93" s="3" t="s">
        <v>95</v>
      </c>
    </row>
    <row r="94" spans="1:1" ht="12.75">
      <c r="A94" s="3" t="s">
        <v>96</v>
      </c>
    </row>
    <row r="95" spans="1:1" ht="12.75">
      <c r="A95" s="3" t="s">
        <v>97</v>
      </c>
    </row>
    <row r="96" spans="1:1" ht="12.75">
      <c r="A96" s="3" t="s">
        <v>98</v>
      </c>
    </row>
    <row r="97" spans="1:1" ht="12.75">
      <c r="A97" s="3" t="s">
        <v>99</v>
      </c>
    </row>
    <row r="98" spans="1:1" ht="12.75">
      <c r="A98" s="3" t="s">
        <v>100</v>
      </c>
    </row>
    <row r="99" spans="1:1" ht="12.75">
      <c r="A99" s="3" t="s">
        <v>101</v>
      </c>
    </row>
    <row r="100" spans="1:1" ht="12.75">
      <c r="A100" s="3" t="s">
        <v>102</v>
      </c>
    </row>
    <row r="101" spans="1:1" ht="12.75">
      <c r="A101" s="3" t="s">
        <v>103</v>
      </c>
    </row>
    <row r="102" spans="1:1" ht="12.75">
      <c r="A102" s="3" t="s">
        <v>104</v>
      </c>
    </row>
    <row r="103" spans="1:1" ht="12.75">
      <c r="A103" s="3" t="s">
        <v>105</v>
      </c>
    </row>
    <row r="104" spans="1:1" ht="12.75">
      <c r="A104" s="3" t="s">
        <v>106</v>
      </c>
    </row>
    <row r="105" spans="1:1" ht="12.75">
      <c r="A105" s="3" t="s">
        <v>107</v>
      </c>
    </row>
    <row r="106" spans="1:1" ht="12.75">
      <c r="A106" s="3" t="s">
        <v>108</v>
      </c>
    </row>
    <row r="107" spans="1:1" ht="12.75">
      <c r="A107" s="3" t="s">
        <v>109</v>
      </c>
    </row>
    <row r="108" spans="1:1" ht="12.75">
      <c r="A108" s="3" t="s">
        <v>110</v>
      </c>
    </row>
    <row r="109" spans="1:1" ht="12.75">
      <c r="A109" s="3" t="s">
        <v>111</v>
      </c>
    </row>
    <row r="110" spans="1:1" ht="12.75">
      <c r="A110" s="3" t="s">
        <v>112</v>
      </c>
    </row>
    <row r="111" spans="1:1" ht="12.75">
      <c r="A111" s="3" t="s">
        <v>113</v>
      </c>
    </row>
    <row r="112" spans="1:1" ht="12.75">
      <c r="A112" s="3" t="s">
        <v>114</v>
      </c>
    </row>
    <row r="113" spans="1:1" ht="12.75">
      <c r="A113" s="3" t="s">
        <v>115</v>
      </c>
    </row>
    <row r="114" spans="1:1" ht="12.75">
      <c r="A114" s="3" t="s">
        <v>116</v>
      </c>
    </row>
    <row r="115" spans="1:1" ht="12.75">
      <c r="A115" s="3" t="s">
        <v>117</v>
      </c>
    </row>
    <row r="116" spans="1:1" ht="12.75">
      <c r="A116" s="3" t="s">
        <v>118</v>
      </c>
    </row>
    <row r="117" spans="1:1" ht="12.75">
      <c r="A117" s="3" t="s">
        <v>119</v>
      </c>
    </row>
    <row r="118" spans="1:1" ht="12.75">
      <c r="A118" s="3" t="s">
        <v>120</v>
      </c>
    </row>
    <row r="119" spans="1:1" ht="12.75">
      <c r="A119" s="3" t="s">
        <v>121</v>
      </c>
    </row>
    <row r="120" spans="1:1" ht="12.75">
      <c r="A120" s="3" t="s">
        <v>122</v>
      </c>
    </row>
    <row r="121" spans="1:1" ht="12.75">
      <c r="A121" s="3" t="s">
        <v>123</v>
      </c>
    </row>
    <row r="122" spans="1:1" ht="12.75">
      <c r="A122" s="3" t="s">
        <v>124</v>
      </c>
    </row>
    <row r="123" spans="1:1" ht="12.75">
      <c r="A123" s="3" t="s">
        <v>125</v>
      </c>
    </row>
    <row r="124" spans="1:1" ht="12.75">
      <c r="A124" s="3" t="s">
        <v>126</v>
      </c>
    </row>
    <row r="125" spans="1:1" ht="15.75" customHeight="1">
      <c r="A125" t="s">
        <v>127</v>
      </c>
    </row>
    <row r="126" spans="1:1" ht="15.75" customHeight="1">
      <c r="A126" t="s">
        <v>128</v>
      </c>
    </row>
    <row r="127" spans="1:1" ht="15.75" customHeight="1">
      <c r="A127" t="s">
        <v>129</v>
      </c>
    </row>
    <row r="128" spans="1:1" ht="15.75" customHeight="1">
      <c r="A128" t="s">
        <v>130</v>
      </c>
    </row>
    <row r="129" spans="1:1" ht="15.75" customHeight="1">
      <c r="A129" t="s">
        <v>131</v>
      </c>
    </row>
    <row r="130" spans="1:1" ht="15.75" customHeight="1">
      <c r="A130" t="s">
        <v>132</v>
      </c>
    </row>
    <row r="131" spans="1:1" ht="15.75" customHeight="1">
      <c r="A131" t="s">
        <v>133</v>
      </c>
    </row>
    <row r="132" spans="1:1" ht="15.75" customHeight="1">
      <c r="A132" t="s">
        <v>134</v>
      </c>
    </row>
    <row r="133" spans="1:1" ht="15.75" customHeight="1">
      <c r="A133" s="95" t="s">
        <v>135</v>
      </c>
    </row>
    <row r="134" spans="1:1" ht="15.75" customHeight="1">
      <c r="A134" t="s">
        <v>136</v>
      </c>
    </row>
    <row r="135" spans="1:1" ht="15.75" customHeight="1">
      <c r="A135" t="s">
        <v>137</v>
      </c>
    </row>
    <row r="136" spans="1:1" ht="15.75" customHeight="1">
      <c r="A136" t="s">
        <v>138</v>
      </c>
    </row>
    <row r="137" spans="1:1" ht="15.75" customHeight="1">
      <c r="A137" t="s">
        <v>139</v>
      </c>
    </row>
    <row r="138" spans="1:1" ht="15.75" customHeight="1">
      <c r="A138" t="s">
        <v>140</v>
      </c>
    </row>
    <row r="139" spans="1:1" ht="15.75" customHeight="1">
      <c r="A139" t="s">
        <v>141</v>
      </c>
    </row>
    <row r="140" spans="1:1" ht="15.75" customHeight="1">
      <c r="A140" t="s">
        <v>142</v>
      </c>
    </row>
    <row r="141" spans="1:1" ht="15.75" customHeight="1">
      <c r="A141" t="s">
        <v>143</v>
      </c>
    </row>
    <row r="142" spans="1:1" ht="15.75" customHeight="1">
      <c r="A142" t="s">
        <v>144</v>
      </c>
    </row>
    <row r="143" spans="1:1" ht="15.75" customHeight="1">
      <c r="A143" t="s">
        <v>145</v>
      </c>
    </row>
    <row r="144" spans="1:1" ht="15.75" customHeight="1">
      <c r="A144" t="s">
        <v>146</v>
      </c>
    </row>
    <row r="145" spans="1:1" ht="15.75" customHeight="1">
      <c r="A145" t="s">
        <v>147</v>
      </c>
    </row>
    <row r="146" spans="1:1" ht="15.75" customHeight="1">
      <c r="A146" t="s">
        <v>148</v>
      </c>
    </row>
    <row r="147" spans="1:1" ht="15.75" customHeight="1">
      <c r="A147" t="s">
        <v>149</v>
      </c>
    </row>
    <row r="148" spans="1:1" ht="15.75" customHeight="1">
      <c r="A148" t="s">
        <v>150</v>
      </c>
    </row>
    <row r="149" spans="1:1" ht="15.75" customHeight="1">
      <c r="A149" t="s">
        <v>151</v>
      </c>
    </row>
    <row r="150" spans="1:1" ht="15.75" customHeight="1">
      <c r="A150" t="s">
        <v>152</v>
      </c>
    </row>
  </sheetData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T155"/>
  <sheetViews>
    <sheetView tabSelected="1" workbookViewId="0">
      <selection activeCell="U1" sqref="U1"/>
    </sheetView>
  </sheetViews>
  <sheetFormatPr baseColWidth="10" defaultColWidth="12.5703125" defaultRowHeight="15.75" customHeight="1"/>
  <cols>
    <col min="1" max="1" width="11" style="67" customWidth="1"/>
    <col min="2" max="2" width="14.140625" style="67" customWidth="1"/>
    <col min="3" max="3" width="37.5703125" style="67" bestFit="1" customWidth="1"/>
    <col min="4" max="4" width="8.85546875" bestFit="1" customWidth="1"/>
    <col min="5" max="5" width="7.5703125" bestFit="1" customWidth="1"/>
    <col min="6" max="6" width="8.7109375" bestFit="1" customWidth="1"/>
    <col min="7" max="7" width="7.42578125" bestFit="1" customWidth="1"/>
    <col min="8" max="8" width="37.140625" bestFit="1" customWidth="1"/>
    <col min="9" max="9" width="8.28515625" bestFit="1" customWidth="1"/>
    <col min="10" max="10" width="4" bestFit="1" customWidth="1"/>
    <col min="11" max="11" width="8.140625" bestFit="1" customWidth="1"/>
    <col min="12" max="12" width="3.85546875" bestFit="1" customWidth="1"/>
    <col min="13" max="13" width="7.5703125" bestFit="1" customWidth="1"/>
    <col min="14" max="14" width="4" bestFit="1" customWidth="1"/>
    <col min="15" max="15" width="7.42578125" bestFit="1" customWidth="1"/>
    <col min="16" max="16" width="3.85546875" bestFit="1" customWidth="1"/>
    <col min="17" max="17" width="5" bestFit="1" customWidth="1"/>
    <col min="18" max="18" width="4.5703125" bestFit="1" customWidth="1"/>
    <col min="19" max="19" width="4.85546875" bestFit="1" customWidth="1"/>
    <col min="20" max="20" width="4.42578125" bestFit="1" customWidth="1"/>
  </cols>
  <sheetData>
    <row r="1" spans="1:20" ht="15">
      <c r="A1" s="85" t="s">
        <v>153</v>
      </c>
      <c r="B1" s="85" t="s">
        <v>154</v>
      </c>
      <c r="C1" s="94" t="s">
        <v>155</v>
      </c>
      <c r="D1" s="14" t="s">
        <v>156</v>
      </c>
      <c r="E1" s="14" t="s">
        <v>157</v>
      </c>
      <c r="F1" s="14" t="s">
        <v>158</v>
      </c>
      <c r="G1" s="14" t="s">
        <v>159</v>
      </c>
      <c r="H1" s="14" t="s">
        <v>160</v>
      </c>
      <c r="I1" s="14" t="s">
        <v>161</v>
      </c>
      <c r="J1" s="14" t="s">
        <v>162</v>
      </c>
      <c r="K1" s="14" t="s">
        <v>163</v>
      </c>
      <c r="L1" s="14" t="s">
        <v>164</v>
      </c>
      <c r="M1" s="14" t="s">
        <v>165</v>
      </c>
      <c r="N1" s="14" t="s">
        <v>166</v>
      </c>
      <c r="O1" s="14" t="s">
        <v>167</v>
      </c>
      <c r="P1" s="14" t="s">
        <v>168</v>
      </c>
      <c r="Q1" s="14" t="s">
        <v>169</v>
      </c>
      <c r="R1" s="14" t="s">
        <v>170</v>
      </c>
      <c r="S1" s="14" t="s">
        <v>171</v>
      </c>
      <c r="T1" s="14" t="s">
        <v>172</v>
      </c>
    </row>
    <row r="2" spans="1:20" ht="17.25">
      <c r="A2" s="85">
        <v>101</v>
      </c>
      <c r="B2" s="85">
        <v>1</v>
      </c>
      <c r="C2" s="85" t="str">
        <f>'Classement Sec. 1'!C$3</f>
        <v>Collège Notre-Dame-de-Lourdes B</v>
      </c>
      <c r="D2" s="15" t="str">
        <f>LEFT('Horaire simplifié'!A1,3)</f>
        <v>S1A</v>
      </c>
      <c r="E2" s="3">
        <v>455</v>
      </c>
      <c r="F2" s="15" t="str">
        <f>RIGHT('Horaire simplifié'!A1,3)</f>
        <v>S1B</v>
      </c>
      <c r="G2" s="3">
        <v>190</v>
      </c>
      <c r="H2" s="3" t="str">
        <f>'Classement Sec. 1'!C$4</f>
        <v>Séminaire de Sherbrooke</v>
      </c>
      <c r="I2" s="15">
        <f>IF(AND(E2=0,G2=0),0,IF(E2-G2&gt;0,2,IF(G2-E2&gt;0,0,1)))</f>
        <v>2</v>
      </c>
      <c r="J2" s="15">
        <f>IF(I2=2,1,0)</f>
        <v>1</v>
      </c>
      <c r="K2" s="15">
        <f>IF(AND(E2=0,G2=0),0,2-I2)</f>
        <v>0</v>
      </c>
      <c r="L2" s="15">
        <f>IF(K2=2,1,0)</f>
        <v>0</v>
      </c>
      <c r="M2" s="15">
        <f>IF(I2=1,1,0)</f>
        <v>0</v>
      </c>
      <c r="N2" s="15">
        <f>L2</f>
        <v>0</v>
      </c>
      <c r="O2" s="15">
        <f>M2</f>
        <v>0</v>
      </c>
      <c r="P2" s="13">
        <f>J2</f>
        <v>1</v>
      </c>
      <c r="Q2" s="3">
        <f>G2</f>
        <v>190</v>
      </c>
      <c r="R2" s="3">
        <f>NOT(AND(E2=0,G2=0))*1</f>
        <v>1</v>
      </c>
      <c r="S2" s="3">
        <f>E2</f>
        <v>455</v>
      </c>
      <c r="T2" s="3">
        <f>NOT(AND(E2=0,G2=0))*1</f>
        <v>1</v>
      </c>
    </row>
    <row r="3" spans="1:20" ht="17.25">
      <c r="A3" s="85">
        <v>102</v>
      </c>
      <c r="B3" s="85">
        <v>2</v>
      </c>
      <c r="C3" s="85" t="str">
        <f>'Classement Sec. 1'!C$9</f>
        <v>Collège Saint-Alexandre de la Gatineau</v>
      </c>
      <c r="D3" s="15" t="str">
        <f>LEFT('Horaire simplifié'!A2,3)</f>
        <v>S1D</v>
      </c>
      <c r="E3" s="3">
        <v>365</v>
      </c>
      <c r="F3" s="15" t="str">
        <f>RIGHT('Horaire simplifié'!A2,3)</f>
        <v>S1E</v>
      </c>
      <c r="G3" s="3">
        <v>320</v>
      </c>
      <c r="H3" s="3" t="str">
        <f>'Classement Sec. 1'!C$10</f>
        <v>Collège Notre-Dame-de-Lourdes A</v>
      </c>
      <c r="I3" s="15">
        <f t="shared" ref="I3:I66" si="0">IF(AND(E3=0,G3=0),0,IF(E3-G3&gt;0,2,IF(G3-E3&gt;0,0,1)))</f>
        <v>2</v>
      </c>
      <c r="J3" s="15">
        <f t="shared" ref="J3:J66" si="1">IF(I3=2,1,0)</f>
        <v>1</v>
      </c>
      <c r="K3" s="15">
        <f t="shared" ref="K3:K66" si="2">IF(AND(E3=0,G3=0),0,2-I3)</f>
        <v>0</v>
      </c>
      <c r="L3" s="15">
        <f t="shared" ref="L3:L66" si="3">IF(K3=2,1,0)</f>
        <v>0</v>
      </c>
      <c r="M3" s="15">
        <f t="shared" ref="M3:M66" si="4">IF(I3=1,1,0)</f>
        <v>0</v>
      </c>
      <c r="N3" s="15">
        <f t="shared" ref="N3:N34" si="5">L3</f>
        <v>0</v>
      </c>
      <c r="O3" s="15">
        <f t="shared" ref="O3:O66" si="6">M3</f>
        <v>0</v>
      </c>
      <c r="P3" s="13">
        <f t="shared" ref="P3:P66" si="7">J3</f>
        <v>1</v>
      </c>
      <c r="Q3" s="3">
        <f t="shared" ref="Q3:Q66" si="8">G3</f>
        <v>320</v>
      </c>
      <c r="R3" s="3">
        <f t="shared" ref="R3:R66" si="9">NOT(AND(E3=0,G3=0))*1</f>
        <v>1</v>
      </c>
      <c r="S3" s="3">
        <f t="shared" ref="S3:S66" si="10">E3</f>
        <v>365</v>
      </c>
      <c r="T3" s="3">
        <f t="shared" ref="T3:T66" si="11">NOT(AND(E3=0,G3=0))*1</f>
        <v>1</v>
      </c>
    </row>
    <row r="4" spans="1:20" ht="17.25">
      <c r="A4" s="85">
        <v>103</v>
      </c>
      <c r="B4" s="85">
        <v>3</v>
      </c>
      <c r="C4" s="85" t="str">
        <f>'Classement Sec. 1'!C$15</f>
        <v>Juvénat Notre-Dame du St-Laurent B</v>
      </c>
      <c r="D4" s="15" t="str">
        <f>LEFT('Horaire simplifié'!A3,3)</f>
        <v>S1G</v>
      </c>
      <c r="E4" s="3">
        <v>470</v>
      </c>
      <c r="F4" s="15" t="str">
        <f>RIGHT('Horaire simplifié'!A3,3)</f>
        <v>S1H</v>
      </c>
      <c r="G4" s="3">
        <v>355</v>
      </c>
      <c r="H4" s="3" t="str">
        <f>'Classement Sec. 1'!C$16</f>
        <v>Collège Mont-Saint-Louis A</v>
      </c>
      <c r="I4" s="15">
        <f t="shared" si="0"/>
        <v>2</v>
      </c>
      <c r="J4" s="15">
        <f t="shared" si="1"/>
        <v>1</v>
      </c>
      <c r="K4" s="15">
        <f t="shared" si="2"/>
        <v>0</v>
      </c>
      <c r="L4" s="15">
        <f t="shared" si="3"/>
        <v>0</v>
      </c>
      <c r="M4" s="15">
        <f t="shared" si="4"/>
        <v>0</v>
      </c>
      <c r="N4" s="15">
        <f t="shared" si="5"/>
        <v>0</v>
      </c>
      <c r="O4" s="15">
        <f t="shared" si="6"/>
        <v>0</v>
      </c>
      <c r="P4" s="13">
        <f t="shared" si="7"/>
        <v>1</v>
      </c>
      <c r="Q4" s="3">
        <f t="shared" si="8"/>
        <v>355</v>
      </c>
      <c r="R4" s="3">
        <f t="shared" si="9"/>
        <v>1</v>
      </c>
      <c r="S4" s="3">
        <f t="shared" si="10"/>
        <v>470</v>
      </c>
      <c r="T4" s="3">
        <f t="shared" si="11"/>
        <v>1</v>
      </c>
    </row>
    <row r="5" spans="1:20" ht="17.25">
      <c r="A5" s="85">
        <v>104</v>
      </c>
      <c r="B5" s="85">
        <v>4</v>
      </c>
      <c r="C5" s="85" t="str">
        <f>'Classement Sec. 1'!C$21</f>
        <v>É.S. Samuel-de-Champlain</v>
      </c>
      <c r="D5" s="15" t="str">
        <f>LEFT('Horaire simplifié'!A4,3)</f>
        <v>S1J</v>
      </c>
      <c r="E5" s="3">
        <v>335</v>
      </c>
      <c r="F5" s="15" t="str">
        <f>RIGHT('Horaire simplifié'!A4,3)</f>
        <v>S1K</v>
      </c>
      <c r="G5" s="3">
        <v>425</v>
      </c>
      <c r="H5" s="3" t="str">
        <f>'Classement Sec. 1'!C$22</f>
        <v>É.S. Sophie-Barat A</v>
      </c>
      <c r="I5" s="15">
        <f t="shared" si="0"/>
        <v>0</v>
      </c>
      <c r="J5" s="15">
        <f t="shared" si="1"/>
        <v>0</v>
      </c>
      <c r="K5" s="15">
        <f t="shared" si="2"/>
        <v>2</v>
      </c>
      <c r="L5" s="15">
        <f t="shared" si="3"/>
        <v>1</v>
      </c>
      <c r="M5" s="15">
        <f t="shared" si="4"/>
        <v>0</v>
      </c>
      <c r="N5" s="15">
        <f t="shared" si="5"/>
        <v>1</v>
      </c>
      <c r="O5" s="15">
        <f t="shared" si="6"/>
        <v>0</v>
      </c>
      <c r="P5" s="13">
        <f t="shared" si="7"/>
        <v>0</v>
      </c>
      <c r="Q5" s="3">
        <f t="shared" si="8"/>
        <v>425</v>
      </c>
      <c r="R5" s="3">
        <f t="shared" si="9"/>
        <v>1</v>
      </c>
      <c r="S5" s="3">
        <f t="shared" si="10"/>
        <v>335</v>
      </c>
      <c r="T5" s="3">
        <f t="shared" si="11"/>
        <v>1</v>
      </c>
    </row>
    <row r="6" spans="1:20" ht="17.25">
      <c r="A6" s="85">
        <v>105</v>
      </c>
      <c r="B6" s="85">
        <v>5</v>
      </c>
      <c r="C6" s="85" t="str">
        <f>'Classement Sec. 2'!C$3</f>
        <v>Collège Saint-Hilaire</v>
      </c>
      <c r="D6" s="15" t="str">
        <f>LEFT('Horaire simplifié'!A5,3)</f>
        <v>S2A</v>
      </c>
      <c r="E6" s="3">
        <v>440</v>
      </c>
      <c r="F6" s="15" t="str">
        <f>RIGHT('Horaire simplifié'!A5,3)</f>
        <v>S2B</v>
      </c>
      <c r="G6" s="3">
        <v>180</v>
      </c>
      <c r="H6" s="3" t="str">
        <f>'Classement Sec. 2'!C$4</f>
        <v>Collège Saint-Alexandre de la Gatineau</v>
      </c>
      <c r="I6" s="15">
        <f t="shared" si="0"/>
        <v>2</v>
      </c>
      <c r="J6" s="15">
        <f t="shared" si="1"/>
        <v>1</v>
      </c>
      <c r="K6" s="15">
        <f t="shared" si="2"/>
        <v>0</v>
      </c>
      <c r="L6" s="15">
        <f t="shared" si="3"/>
        <v>0</v>
      </c>
      <c r="M6" s="15">
        <f t="shared" si="4"/>
        <v>0</v>
      </c>
      <c r="N6" s="15">
        <f t="shared" si="5"/>
        <v>0</v>
      </c>
      <c r="O6" s="15">
        <f t="shared" si="6"/>
        <v>0</v>
      </c>
      <c r="P6" s="13">
        <f t="shared" si="7"/>
        <v>1</v>
      </c>
      <c r="Q6" s="3">
        <f t="shared" si="8"/>
        <v>180</v>
      </c>
      <c r="R6" s="3">
        <f t="shared" si="9"/>
        <v>1</v>
      </c>
      <c r="S6" s="3">
        <f t="shared" si="10"/>
        <v>440</v>
      </c>
      <c r="T6" s="3">
        <f t="shared" si="11"/>
        <v>1</v>
      </c>
    </row>
    <row r="7" spans="1:20" ht="17.25">
      <c r="A7" s="85">
        <v>106</v>
      </c>
      <c r="B7" s="85">
        <v>6</v>
      </c>
      <c r="C7" s="85" t="str">
        <f>'Classement Sec. 2'!C$9</f>
        <v>Collège Saint-Charles-Garnier C</v>
      </c>
      <c r="D7" s="15" t="str">
        <f>LEFT('Horaire simplifié'!A6,3)</f>
        <v>S2D</v>
      </c>
      <c r="E7" s="3">
        <v>475</v>
      </c>
      <c r="F7" s="15" t="str">
        <f>RIGHT('Horaire simplifié'!A6,3)</f>
        <v>S2E</v>
      </c>
      <c r="G7" s="3">
        <v>250</v>
      </c>
      <c r="H7" s="3" t="str">
        <f>'Classement Sec. 2'!C$10</f>
        <v>É.S. du Triolet</v>
      </c>
      <c r="I7" s="15">
        <f t="shared" si="0"/>
        <v>2</v>
      </c>
      <c r="J7" s="15">
        <f t="shared" si="1"/>
        <v>1</v>
      </c>
      <c r="K7" s="15">
        <f t="shared" si="2"/>
        <v>0</v>
      </c>
      <c r="L7" s="15">
        <f t="shared" si="3"/>
        <v>0</v>
      </c>
      <c r="M7" s="15">
        <f t="shared" si="4"/>
        <v>0</v>
      </c>
      <c r="N7" s="15">
        <f t="shared" si="5"/>
        <v>0</v>
      </c>
      <c r="O7" s="15">
        <f t="shared" si="6"/>
        <v>0</v>
      </c>
      <c r="P7" s="13">
        <f t="shared" si="7"/>
        <v>1</v>
      </c>
      <c r="Q7" s="3">
        <f t="shared" si="8"/>
        <v>250</v>
      </c>
      <c r="R7" s="3">
        <f t="shared" si="9"/>
        <v>1</v>
      </c>
      <c r="S7" s="3">
        <f t="shared" si="10"/>
        <v>475</v>
      </c>
      <c r="T7" s="3">
        <f t="shared" si="11"/>
        <v>1</v>
      </c>
    </row>
    <row r="8" spans="1:20" ht="17.25">
      <c r="A8" s="85">
        <v>107</v>
      </c>
      <c r="B8" s="85">
        <v>7</v>
      </c>
      <c r="C8" s="85" t="str">
        <f>'Classement Sec. 2'!C$15</f>
        <v>Collège Saint-Charles-Garnier A</v>
      </c>
      <c r="D8" s="15" t="str">
        <f>LEFT('Horaire simplifié'!A7,3)</f>
        <v>S2G</v>
      </c>
      <c r="E8" s="3">
        <v>270</v>
      </c>
      <c r="F8" s="15" t="str">
        <f>RIGHT('Horaire simplifié'!A7,3)</f>
        <v>S2H</v>
      </c>
      <c r="G8" s="3">
        <v>515</v>
      </c>
      <c r="H8" s="3" t="str">
        <f>'Classement Sec. 2'!C$16</f>
        <v>Collège Jean-de-Brébeuf A</v>
      </c>
      <c r="I8" s="15">
        <f t="shared" si="0"/>
        <v>0</v>
      </c>
      <c r="J8" s="15">
        <f t="shared" si="1"/>
        <v>0</v>
      </c>
      <c r="K8" s="15">
        <f t="shared" si="2"/>
        <v>2</v>
      </c>
      <c r="L8" s="15">
        <f t="shared" si="3"/>
        <v>1</v>
      </c>
      <c r="M8" s="15">
        <f t="shared" si="4"/>
        <v>0</v>
      </c>
      <c r="N8" s="15">
        <f t="shared" si="5"/>
        <v>1</v>
      </c>
      <c r="O8" s="15">
        <f t="shared" si="6"/>
        <v>0</v>
      </c>
      <c r="P8" s="13">
        <f t="shared" si="7"/>
        <v>0</v>
      </c>
      <c r="Q8" s="3">
        <f t="shared" si="8"/>
        <v>515</v>
      </c>
      <c r="R8" s="3">
        <f t="shared" si="9"/>
        <v>1</v>
      </c>
      <c r="S8" s="3">
        <f t="shared" si="10"/>
        <v>270</v>
      </c>
      <c r="T8" s="3">
        <f t="shared" si="11"/>
        <v>1</v>
      </c>
    </row>
    <row r="9" spans="1:20" ht="17.25">
      <c r="A9" s="85">
        <v>108</v>
      </c>
      <c r="B9" s="85">
        <v>8</v>
      </c>
      <c r="C9" s="85" t="str">
        <f>'Classement Sec. 2'!C$21</f>
        <v>Séminaire de Sherbrooke A</v>
      </c>
      <c r="D9" s="15" t="str">
        <f>LEFT('Horaire simplifié'!A8,3)</f>
        <v>S2J</v>
      </c>
      <c r="E9" s="3">
        <v>310</v>
      </c>
      <c r="F9" s="15" t="str">
        <f>RIGHT('Horaire simplifié'!A8,3)</f>
        <v>S2K</v>
      </c>
      <c r="G9" s="3">
        <v>375</v>
      </c>
      <c r="H9" s="3" t="str">
        <f>'Classement Sec. 2'!C$22</f>
        <v>Collège Jean-Eudes B</v>
      </c>
      <c r="I9" s="15">
        <f t="shared" si="0"/>
        <v>0</v>
      </c>
      <c r="J9" s="15">
        <f t="shared" si="1"/>
        <v>0</v>
      </c>
      <c r="K9" s="15">
        <f t="shared" si="2"/>
        <v>2</v>
      </c>
      <c r="L9" s="15">
        <f t="shared" si="3"/>
        <v>1</v>
      </c>
      <c r="M9" s="15">
        <f t="shared" si="4"/>
        <v>0</v>
      </c>
      <c r="N9" s="15">
        <f t="shared" si="5"/>
        <v>1</v>
      </c>
      <c r="O9" s="15">
        <f t="shared" si="6"/>
        <v>0</v>
      </c>
      <c r="P9" s="13">
        <f t="shared" si="7"/>
        <v>0</v>
      </c>
      <c r="Q9" s="3">
        <f t="shared" si="8"/>
        <v>375</v>
      </c>
      <c r="R9" s="3">
        <f t="shared" si="9"/>
        <v>1</v>
      </c>
      <c r="S9" s="3">
        <f t="shared" si="10"/>
        <v>310</v>
      </c>
      <c r="T9" s="3">
        <f t="shared" si="11"/>
        <v>1</v>
      </c>
    </row>
    <row r="10" spans="1:20" ht="17.25">
      <c r="A10" s="85">
        <v>109</v>
      </c>
      <c r="B10" s="85">
        <v>9</v>
      </c>
      <c r="C10" s="85" t="str">
        <f>'Classement Sec. 3'!C$3</f>
        <v>É.S. de Mortagne A</v>
      </c>
      <c r="D10" s="15" t="str">
        <f>LEFT('Horaire simplifié'!A9,3)</f>
        <v>S3A</v>
      </c>
      <c r="E10" s="3">
        <v>395</v>
      </c>
      <c r="F10" s="15" t="str">
        <f>RIGHT('Horaire simplifié'!A9,3)</f>
        <v>S3B</v>
      </c>
      <c r="G10" s="3">
        <v>355</v>
      </c>
      <c r="H10" s="3" t="str">
        <f>'Classement Sec. 3'!C$4</f>
        <v>É.S. Sophie-Barat</v>
      </c>
      <c r="I10" s="15">
        <f t="shared" si="0"/>
        <v>2</v>
      </c>
      <c r="J10" s="15">
        <f t="shared" si="1"/>
        <v>1</v>
      </c>
      <c r="K10" s="15">
        <f t="shared" si="2"/>
        <v>0</v>
      </c>
      <c r="L10" s="15">
        <f t="shared" si="3"/>
        <v>0</v>
      </c>
      <c r="M10" s="15">
        <f t="shared" si="4"/>
        <v>0</v>
      </c>
      <c r="N10" s="15">
        <f t="shared" si="5"/>
        <v>0</v>
      </c>
      <c r="O10" s="15">
        <f t="shared" si="6"/>
        <v>0</v>
      </c>
      <c r="P10" s="13">
        <f t="shared" si="7"/>
        <v>1</v>
      </c>
      <c r="Q10" s="3">
        <f t="shared" si="8"/>
        <v>355</v>
      </c>
      <c r="R10" s="3">
        <f t="shared" si="9"/>
        <v>1</v>
      </c>
      <c r="S10" s="3">
        <f t="shared" si="10"/>
        <v>395</v>
      </c>
      <c r="T10" s="3">
        <f t="shared" si="11"/>
        <v>1</v>
      </c>
    </row>
    <row r="11" spans="1:20" ht="17.25">
      <c r="A11" s="85">
        <v>110</v>
      </c>
      <c r="B11" s="85">
        <v>10</v>
      </c>
      <c r="C11" s="85" t="str">
        <f>'Classement Sec. 3'!C$9</f>
        <v>Collège Jean-Eudes C</v>
      </c>
      <c r="D11" s="15" t="str">
        <f>LEFT('Horaire simplifié'!A10,3)</f>
        <v>S3D</v>
      </c>
      <c r="E11" s="3">
        <v>360</v>
      </c>
      <c r="F11" s="15" t="str">
        <f>RIGHT('Horaire simplifié'!A10,3)</f>
        <v>S3E</v>
      </c>
      <c r="G11" s="3">
        <v>430</v>
      </c>
      <c r="H11" s="3" t="str">
        <f>'Classement Sec. 3'!C$10</f>
        <v>Collège Durocher Saint-Lambert A</v>
      </c>
      <c r="I11" s="15">
        <f t="shared" si="0"/>
        <v>0</v>
      </c>
      <c r="J11" s="15">
        <f t="shared" si="1"/>
        <v>0</v>
      </c>
      <c r="K11" s="15">
        <f t="shared" si="2"/>
        <v>2</v>
      </c>
      <c r="L11" s="15">
        <f t="shared" si="3"/>
        <v>1</v>
      </c>
      <c r="M11" s="15">
        <f t="shared" si="4"/>
        <v>0</v>
      </c>
      <c r="N11" s="15">
        <f t="shared" si="5"/>
        <v>1</v>
      </c>
      <c r="O11" s="15">
        <f t="shared" si="6"/>
        <v>0</v>
      </c>
      <c r="P11" s="13">
        <f t="shared" si="7"/>
        <v>0</v>
      </c>
      <c r="Q11" s="3">
        <f t="shared" si="8"/>
        <v>430</v>
      </c>
      <c r="R11" s="3">
        <f t="shared" si="9"/>
        <v>1</v>
      </c>
      <c r="S11" s="3">
        <f t="shared" si="10"/>
        <v>360</v>
      </c>
      <c r="T11" s="3">
        <f t="shared" si="11"/>
        <v>1</v>
      </c>
    </row>
    <row r="12" spans="1:20" ht="17.25">
      <c r="A12" s="85">
        <v>111</v>
      </c>
      <c r="B12" s="85">
        <v>11</v>
      </c>
      <c r="C12" s="85" t="str">
        <f>'Classement Sec. 3'!C$15</f>
        <v>Collège Jean-de-Brébeuf A</v>
      </c>
      <c r="D12" s="15" t="str">
        <f>LEFT('Horaire simplifié'!A11,3)</f>
        <v>S3G</v>
      </c>
      <c r="E12" s="3">
        <v>530</v>
      </c>
      <c r="F12" s="15" t="str">
        <f>RIGHT('Horaire simplifié'!A11,3)</f>
        <v>S3H</v>
      </c>
      <c r="G12">
        <v>285</v>
      </c>
      <c r="H12" s="3" t="str">
        <f>'Classement Sec. 3'!C$16</f>
        <v>É.S. Mitchell-Montcalm B</v>
      </c>
      <c r="I12" s="15">
        <f t="shared" si="0"/>
        <v>2</v>
      </c>
      <c r="J12" s="15">
        <f t="shared" si="1"/>
        <v>1</v>
      </c>
      <c r="K12" s="15">
        <f t="shared" si="2"/>
        <v>0</v>
      </c>
      <c r="L12" s="15">
        <f t="shared" si="3"/>
        <v>0</v>
      </c>
      <c r="M12" s="15">
        <f t="shared" si="4"/>
        <v>0</v>
      </c>
      <c r="N12" s="15">
        <f t="shared" si="5"/>
        <v>0</v>
      </c>
      <c r="O12" s="15">
        <f t="shared" si="6"/>
        <v>0</v>
      </c>
      <c r="P12" s="13">
        <f t="shared" si="7"/>
        <v>1</v>
      </c>
      <c r="Q12" s="3">
        <f t="shared" si="8"/>
        <v>285</v>
      </c>
      <c r="R12" s="3">
        <f t="shared" si="9"/>
        <v>1</v>
      </c>
      <c r="S12" s="3">
        <f t="shared" si="10"/>
        <v>530</v>
      </c>
      <c r="T12" s="3">
        <f t="shared" si="11"/>
        <v>1</v>
      </c>
    </row>
    <row r="13" spans="1:20" ht="17.25">
      <c r="A13" s="85">
        <v>112</v>
      </c>
      <c r="B13" s="85">
        <v>12</v>
      </c>
      <c r="C13" s="85" t="str">
        <f>'Classement Sec. 3'!C$21</f>
        <v>Collège Mont Notre-Dame</v>
      </c>
      <c r="D13" s="15" t="str">
        <f>LEFT('Horaire simplifié'!A12,3)</f>
        <v>S3J</v>
      </c>
      <c r="E13" s="3">
        <v>225</v>
      </c>
      <c r="F13" s="15" t="str">
        <f>RIGHT('Horaire simplifié'!A12,3)</f>
        <v>S3K</v>
      </c>
      <c r="G13" s="3">
        <v>490</v>
      </c>
      <c r="H13" s="3" t="str">
        <f>'Classement Sec. 3'!C$22</f>
        <v>École d'éducation internationale de Laval A</v>
      </c>
      <c r="I13" s="15">
        <f t="shared" si="0"/>
        <v>0</v>
      </c>
      <c r="J13" s="15">
        <f t="shared" si="1"/>
        <v>0</v>
      </c>
      <c r="K13" s="15">
        <f t="shared" si="2"/>
        <v>2</v>
      </c>
      <c r="L13" s="15">
        <f t="shared" si="3"/>
        <v>1</v>
      </c>
      <c r="M13" s="15">
        <f t="shared" si="4"/>
        <v>0</v>
      </c>
      <c r="N13" s="15">
        <f t="shared" si="5"/>
        <v>1</v>
      </c>
      <c r="O13" s="15">
        <f t="shared" si="6"/>
        <v>0</v>
      </c>
      <c r="P13" s="13">
        <f t="shared" si="7"/>
        <v>0</v>
      </c>
      <c r="Q13" s="3">
        <f t="shared" si="8"/>
        <v>490</v>
      </c>
      <c r="R13" s="3">
        <f t="shared" si="9"/>
        <v>1</v>
      </c>
      <c r="S13" s="3">
        <f t="shared" si="10"/>
        <v>225</v>
      </c>
      <c r="T13" s="3">
        <f t="shared" si="11"/>
        <v>1</v>
      </c>
    </row>
    <row r="14" spans="1:20" ht="17.25">
      <c r="A14" s="85">
        <v>113</v>
      </c>
      <c r="B14" s="85">
        <v>13</v>
      </c>
      <c r="C14" s="86" t="str">
        <f>'Classement Sec. 4'!C$3</f>
        <v>Collège Regina Assumpta B</v>
      </c>
      <c r="D14" s="15" t="str">
        <f>LEFT('Horaire simplifié'!A13,3)</f>
        <v>S4A</v>
      </c>
      <c r="E14" s="3">
        <v>205</v>
      </c>
      <c r="F14" s="15" t="str">
        <f>RIGHT('Horaire simplifié'!A13,3)</f>
        <v>S4B</v>
      </c>
      <c r="G14" s="3">
        <v>510</v>
      </c>
      <c r="H14" s="3" t="str">
        <f>'Classement Sec. 4'!C$4</f>
        <v>École d'éducation internationale C</v>
      </c>
      <c r="I14" s="15">
        <f t="shared" si="0"/>
        <v>0</v>
      </c>
      <c r="J14" s="15">
        <f t="shared" si="1"/>
        <v>0</v>
      </c>
      <c r="K14" s="15">
        <f t="shared" si="2"/>
        <v>2</v>
      </c>
      <c r="L14" s="15">
        <f t="shared" si="3"/>
        <v>1</v>
      </c>
      <c r="M14" s="15">
        <f t="shared" si="4"/>
        <v>0</v>
      </c>
      <c r="N14" s="15">
        <f t="shared" si="5"/>
        <v>1</v>
      </c>
      <c r="O14" s="15">
        <f t="shared" si="6"/>
        <v>0</v>
      </c>
      <c r="P14" s="13">
        <f t="shared" si="7"/>
        <v>0</v>
      </c>
      <c r="Q14" s="3">
        <f t="shared" si="8"/>
        <v>510</v>
      </c>
      <c r="R14" s="3">
        <f t="shared" si="9"/>
        <v>1</v>
      </c>
      <c r="S14" s="3">
        <f t="shared" si="10"/>
        <v>205</v>
      </c>
      <c r="T14" s="3">
        <f t="shared" si="11"/>
        <v>1</v>
      </c>
    </row>
    <row r="15" spans="1:20" ht="17.25">
      <c r="A15" s="85">
        <v>114</v>
      </c>
      <c r="B15" s="85">
        <v>14</v>
      </c>
      <c r="C15" s="86" t="str">
        <f>'Classement Sec. 4'!C$9</f>
        <v>Collège Durocher Saint-Lambert A</v>
      </c>
      <c r="D15" s="15" t="str">
        <f>LEFT('Horaire simplifié'!A14,3)</f>
        <v>S4D</v>
      </c>
      <c r="E15" s="3">
        <v>565</v>
      </c>
      <c r="F15" s="15" t="str">
        <f>RIGHT('Horaire simplifié'!A14,3)</f>
        <v>S4E</v>
      </c>
      <c r="G15" s="3">
        <v>300</v>
      </c>
      <c r="H15" s="3" t="str">
        <f>'Classement Sec. 4'!C$10</f>
        <v>Collège Sainte-Anne</v>
      </c>
      <c r="I15" s="15">
        <f t="shared" si="0"/>
        <v>2</v>
      </c>
      <c r="J15" s="15">
        <f t="shared" si="1"/>
        <v>1</v>
      </c>
      <c r="K15" s="15">
        <f t="shared" si="2"/>
        <v>0</v>
      </c>
      <c r="L15" s="15">
        <f t="shared" si="3"/>
        <v>0</v>
      </c>
      <c r="M15" s="15">
        <f t="shared" si="4"/>
        <v>0</v>
      </c>
      <c r="N15" s="15">
        <f t="shared" si="5"/>
        <v>0</v>
      </c>
      <c r="O15" s="15">
        <f t="shared" si="6"/>
        <v>0</v>
      </c>
      <c r="P15" s="13">
        <f t="shared" si="7"/>
        <v>1</v>
      </c>
      <c r="Q15" s="3">
        <f t="shared" si="8"/>
        <v>300</v>
      </c>
      <c r="R15" s="3">
        <f t="shared" si="9"/>
        <v>1</v>
      </c>
      <c r="S15" s="3">
        <f t="shared" si="10"/>
        <v>565</v>
      </c>
      <c r="T15" s="3">
        <f t="shared" si="11"/>
        <v>1</v>
      </c>
    </row>
    <row r="16" spans="1:20" ht="17.25">
      <c r="A16" s="85">
        <v>115</v>
      </c>
      <c r="B16" s="85">
        <v>15</v>
      </c>
      <c r="C16" s="86" t="str">
        <f>'Classement Sec. 4'!C$15</f>
        <v>Académie Saint-Louis</v>
      </c>
      <c r="D16" s="15" t="str">
        <f>LEFT('Horaire simplifié'!A15,3)</f>
        <v>S4G</v>
      </c>
      <c r="E16" s="3">
        <v>405</v>
      </c>
      <c r="F16" s="15" t="str">
        <f>RIGHT('Horaire simplifié'!A15,3)</f>
        <v>S4H</v>
      </c>
      <c r="G16" s="3">
        <v>220</v>
      </c>
      <c r="H16" s="3" t="str">
        <f>'Classement Sec. 4'!C$16</f>
        <v>École internationale du Phare</v>
      </c>
      <c r="I16" s="15">
        <f t="shared" si="0"/>
        <v>2</v>
      </c>
      <c r="J16" s="15">
        <f t="shared" si="1"/>
        <v>1</v>
      </c>
      <c r="K16" s="15">
        <f t="shared" si="2"/>
        <v>0</v>
      </c>
      <c r="L16" s="15">
        <f t="shared" si="3"/>
        <v>0</v>
      </c>
      <c r="M16" s="15">
        <f t="shared" si="4"/>
        <v>0</v>
      </c>
      <c r="N16" s="15">
        <f t="shared" si="5"/>
        <v>0</v>
      </c>
      <c r="O16" s="15">
        <f t="shared" si="6"/>
        <v>0</v>
      </c>
      <c r="P16" s="13">
        <f t="shared" si="7"/>
        <v>1</v>
      </c>
      <c r="Q16" s="3">
        <f t="shared" si="8"/>
        <v>220</v>
      </c>
      <c r="R16" s="3">
        <f t="shared" si="9"/>
        <v>1</v>
      </c>
      <c r="S16" s="3">
        <f t="shared" si="10"/>
        <v>405</v>
      </c>
      <c r="T16" s="3">
        <f t="shared" si="11"/>
        <v>1</v>
      </c>
    </row>
    <row r="17" spans="1:20" ht="17.25">
      <c r="A17" s="85">
        <v>116</v>
      </c>
      <c r="B17" s="85">
        <v>16</v>
      </c>
      <c r="C17" s="86" t="str">
        <f>'Classement Sec. 4'!C$21</f>
        <v>É.S. Sophie-Barat</v>
      </c>
      <c r="D17" s="15" t="str">
        <f>LEFT('Horaire simplifié'!A16,3)</f>
        <v>S4J</v>
      </c>
      <c r="E17" s="3">
        <v>460</v>
      </c>
      <c r="F17" s="15" t="str">
        <f>RIGHT('Horaire simplifié'!A16,3)</f>
        <v>S4K</v>
      </c>
      <c r="G17" s="3">
        <v>275</v>
      </c>
      <c r="H17" s="3" t="str">
        <f>'Classement Sec. 4'!C$22</f>
        <v>É.S. de l'Île</v>
      </c>
      <c r="I17" s="15">
        <f t="shared" si="0"/>
        <v>2</v>
      </c>
      <c r="J17" s="15">
        <f t="shared" si="1"/>
        <v>1</v>
      </c>
      <c r="K17" s="15">
        <f t="shared" si="2"/>
        <v>0</v>
      </c>
      <c r="L17" s="15">
        <f t="shared" si="3"/>
        <v>0</v>
      </c>
      <c r="M17" s="15">
        <f t="shared" si="4"/>
        <v>0</v>
      </c>
      <c r="N17" s="15">
        <f t="shared" si="5"/>
        <v>0</v>
      </c>
      <c r="O17" s="15">
        <f t="shared" si="6"/>
        <v>0</v>
      </c>
      <c r="P17" s="13">
        <f t="shared" si="7"/>
        <v>1</v>
      </c>
      <c r="Q17" s="3">
        <f t="shared" si="8"/>
        <v>275</v>
      </c>
      <c r="R17" s="3">
        <f t="shared" si="9"/>
        <v>1</v>
      </c>
      <c r="S17" s="3">
        <f t="shared" si="10"/>
        <v>460</v>
      </c>
      <c r="T17" s="3">
        <f t="shared" si="11"/>
        <v>1</v>
      </c>
    </row>
    <row r="18" spans="1:20" ht="17.25">
      <c r="A18" s="85">
        <v>117</v>
      </c>
      <c r="B18" s="85">
        <v>17</v>
      </c>
      <c r="C18" s="85" t="str">
        <f>'Classement Sec. 5'!C$3</f>
        <v>École d'éducation internationale B</v>
      </c>
      <c r="D18" s="15" t="str">
        <f>LEFT('Horaire simplifié'!A17,3)</f>
        <v>S5A</v>
      </c>
      <c r="E18" s="3">
        <v>385</v>
      </c>
      <c r="F18" s="15" t="str">
        <f>RIGHT('Horaire simplifié'!A17,3)</f>
        <v>S5B</v>
      </c>
      <c r="G18" s="3">
        <v>300</v>
      </c>
      <c r="H18" s="3" t="str">
        <f>'Classement Sec. 5'!C$4</f>
        <v>Collège François-de-Laval</v>
      </c>
      <c r="I18" s="15">
        <f t="shared" si="0"/>
        <v>2</v>
      </c>
      <c r="J18" s="15">
        <f t="shared" si="1"/>
        <v>1</v>
      </c>
      <c r="K18" s="15">
        <f t="shared" si="2"/>
        <v>0</v>
      </c>
      <c r="L18" s="15">
        <f t="shared" si="3"/>
        <v>0</v>
      </c>
      <c r="M18" s="15">
        <f t="shared" si="4"/>
        <v>0</v>
      </c>
      <c r="N18" s="15">
        <f t="shared" si="5"/>
        <v>0</v>
      </c>
      <c r="O18" s="15">
        <f t="shared" si="6"/>
        <v>0</v>
      </c>
      <c r="P18" s="13">
        <f t="shared" si="7"/>
        <v>1</v>
      </c>
      <c r="Q18" s="3">
        <f t="shared" si="8"/>
        <v>300</v>
      </c>
      <c r="R18" s="3">
        <f t="shared" si="9"/>
        <v>1</v>
      </c>
      <c r="S18" s="3">
        <f t="shared" si="10"/>
        <v>385</v>
      </c>
      <c r="T18" s="3">
        <f t="shared" si="11"/>
        <v>1</v>
      </c>
    </row>
    <row r="19" spans="1:20" ht="17.25">
      <c r="A19" s="85">
        <v>118</v>
      </c>
      <c r="B19" s="85">
        <v>18</v>
      </c>
      <c r="C19" s="85" t="str">
        <f>'Classement Sec. 5'!C$9</f>
        <v>Collège Saint-Alexandre de la Gatineau A</v>
      </c>
      <c r="D19" s="15" t="str">
        <f>LEFT('Horaire simplifié'!A18,3)</f>
        <v>S5D</v>
      </c>
      <c r="E19" s="3">
        <v>340</v>
      </c>
      <c r="F19" s="15" t="str">
        <f>RIGHT('Horaire simplifié'!A18,3)</f>
        <v>S5E</v>
      </c>
      <c r="G19" s="3">
        <v>375</v>
      </c>
      <c r="H19" s="3" t="str">
        <f>'Classement Sec. 5'!C$10</f>
        <v>Académie Saint-Louis</v>
      </c>
      <c r="I19" s="15">
        <f t="shared" si="0"/>
        <v>0</v>
      </c>
      <c r="J19" s="15">
        <f t="shared" si="1"/>
        <v>0</v>
      </c>
      <c r="K19" s="15">
        <f t="shared" si="2"/>
        <v>2</v>
      </c>
      <c r="L19" s="15">
        <f t="shared" si="3"/>
        <v>1</v>
      </c>
      <c r="M19" s="15">
        <f t="shared" si="4"/>
        <v>0</v>
      </c>
      <c r="N19" s="15">
        <f t="shared" si="5"/>
        <v>1</v>
      </c>
      <c r="O19" s="15">
        <f t="shared" si="6"/>
        <v>0</v>
      </c>
      <c r="P19" s="13">
        <f t="shared" si="7"/>
        <v>0</v>
      </c>
      <c r="Q19" s="3">
        <f t="shared" si="8"/>
        <v>375</v>
      </c>
      <c r="R19" s="3">
        <f t="shared" si="9"/>
        <v>1</v>
      </c>
      <c r="S19" s="3">
        <f t="shared" si="10"/>
        <v>340</v>
      </c>
      <c r="T19" s="3">
        <f t="shared" si="11"/>
        <v>1</v>
      </c>
    </row>
    <row r="20" spans="1:20" ht="17.25">
      <c r="A20" s="85">
        <v>119</v>
      </c>
      <c r="B20" s="85">
        <v>19</v>
      </c>
      <c r="C20" s="85" t="str">
        <f>'Classement Sec. 5'!C$15</f>
        <v>Collège Durocher Saint-Lambert</v>
      </c>
      <c r="D20" s="15" t="str">
        <f>LEFT('Horaire simplifié'!A19,3)</f>
        <v>S5G</v>
      </c>
      <c r="E20" s="3">
        <v>405</v>
      </c>
      <c r="F20" s="15" t="str">
        <f>RIGHT('Horaire simplifié'!A19,3)</f>
        <v>S5H</v>
      </c>
      <c r="G20" s="3">
        <v>390</v>
      </c>
      <c r="H20" s="3" t="str">
        <f>'Classement Sec. 5'!C$16</f>
        <v>Collège Regina Assumpta B</v>
      </c>
      <c r="I20" s="15">
        <f t="shared" si="0"/>
        <v>2</v>
      </c>
      <c r="J20" s="15">
        <f t="shared" si="1"/>
        <v>1</v>
      </c>
      <c r="K20" s="15">
        <f t="shared" si="2"/>
        <v>0</v>
      </c>
      <c r="L20" s="15">
        <f t="shared" si="3"/>
        <v>0</v>
      </c>
      <c r="M20" s="15">
        <f t="shared" si="4"/>
        <v>0</v>
      </c>
      <c r="N20" s="15">
        <f t="shared" si="5"/>
        <v>0</v>
      </c>
      <c r="O20" s="15">
        <f t="shared" si="6"/>
        <v>0</v>
      </c>
      <c r="P20" s="13">
        <f t="shared" si="7"/>
        <v>1</v>
      </c>
      <c r="Q20" s="3">
        <f t="shared" si="8"/>
        <v>390</v>
      </c>
      <c r="R20" s="3">
        <f t="shared" si="9"/>
        <v>1</v>
      </c>
      <c r="S20" s="3">
        <f t="shared" si="10"/>
        <v>405</v>
      </c>
      <c r="T20" s="3">
        <f t="shared" si="11"/>
        <v>1</v>
      </c>
    </row>
    <row r="21" spans="1:20" ht="17.25">
      <c r="A21" s="85">
        <v>120</v>
      </c>
      <c r="B21" s="85">
        <v>20</v>
      </c>
      <c r="C21" s="85" t="str">
        <f>'Classement Sec. 5'!C$21</f>
        <v>Collège Jean-Eudes A</v>
      </c>
      <c r="D21" s="15" t="str">
        <f>LEFT('Horaire simplifié'!A20,3)</f>
        <v>S5J</v>
      </c>
      <c r="E21" s="3">
        <v>425</v>
      </c>
      <c r="F21" s="15" t="str">
        <f>RIGHT('Horaire simplifié'!A20,3)</f>
        <v>S5K</v>
      </c>
      <c r="G21" s="3">
        <v>280</v>
      </c>
      <c r="H21" s="3" t="str">
        <f>'Classement Sec. 5'!C$22</f>
        <v>Collège Mont Notre-Dame</v>
      </c>
      <c r="I21" s="15">
        <f t="shared" si="0"/>
        <v>2</v>
      </c>
      <c r="J21" s="15">
        <f t="shared" si="1"/>
        <v>1</v>
      </c>
      <c r="K21" s="15">
        <f t="shared" si="2"/>
        <v>0</v>
      </c>
      <c r="L21" s="15">
        <f t="shared" si="3"/>
        <v>0</v>
      </c>
      <c r="M21" s="15">
        <f t="shared" si="4"/>
        <v>0</v>
      </c>
      <c r="N21" s="15">
        <f t="shared" si="5"/>
        <v>0</v>
      </c>
      <c r="O21" s="15">
        <f t="shared" si="6"/>
        <v>0</v>
      </c>
      <c r="P21" s="13">
        <f t="shared" si="7"/>
        <v>1</v>
      </c>
      <c r="Q21" s="3">
        <f t="shared" si="8"/>
        <v>280</v>
      </c>
      <c r="R21" s="3">
        <f t="shared" si="9"/>
        <v>1</v>
      </c>
      <c r="S21" s="3">
        <f t="shared" si="10"/>
        <v>425</v>
      </c>
      <c r="T21" s="3">
        <f t="shared" si="11"/>
        <v>1</v>
      </c>
    </row>
    <row r="22" spans="1:20" ht="17.25">
      <c r="A22" s="86">
        <v>201</v>
      </c>
      <c r="B22" s="86">
        <v>1</v>
      </c>
      <c r="C22" s="86" t="str">
        <f>'Classement Sec. 1'!C$3</f>
        <v>Collège Notre-Dame-de-Lourdes B</v>
      </c>
      <c r="D22" s="15" t="str">
        <f>LEFT('Horaire simplifié'!A21,3)</f>
        <v>S1A</v>
      </c>
      <c r="E22" s="3">
        <v>375</v>
      </c>
      <c r="F22" s="15" t="str">
        <f>RIGHT('Horaire simplifié'!A21,3)</f>
        <v>S1C</v>
      </c>
      <c r="G22" s="3">
        <v>435</v>
      </c>
      <c r="H22" s="3" t="str">
        <f>'Classement Sec. 1'!C$5</f>
        <v>Collège Laval A</v>
      </c>
      <c r="I22" s="15">
        <f t="shared" si="0"/>
        <v>0</v>
      </c>
      <c r="J22" s="15">
        <f t="shared" si="1"/>
        <v>0</v>
      </c>
      <c r="K22" s="15">
        <f t="shared" si="2"/>
        <v>2</v>
      </c>
      <c r="L22" s="15">
        <f t="shared" si="3"/>
        <v>1</v>
      </c>
      <c r="M22" s="15">
        <f t="shared" si="4"/>
        <v>0</v>
      </c>
      <c r="N22" s="15">
        <f t="shared" si="5"/>
        <v>1</v>
      </c>
      <c r="O22" s="15">
        <f t="shared" si="6"/>
        <v>0</v>
      </c>
      <c r="P22" s="13">
        <f t="shared" si="7"/>
        <v>0</v>
      </c>
      <c r="Q22" s="3">
        <f t="shared" si="8"/>
        <v>435</v>
      </c>
      <c r="R22" s="3">
        <f t="shared" si="9"/>
        <v>1</v>
      </c>
      <c r="S22" s="3">
        <f t="shared" si="10"/>
        <v>375</v>
      </c>
      <c r="T22" s="3">
        <f t="shared" si="11"/>
        <v>1</v>
      </c>
    </row>
    <row r="23" spans="1:20" ht="17.25">
      <c r="A23" s="86">
        <v>202</v>
      </c>
      <c r="B23" s="86">
        <v>2</v>
      </c>
      <c r="C23" s="86" t="str">
        <f>'Classement Sec. 1'!C$9</f>
        <v>Collège Saint-Alexandre de la Gatineau</v>
      </c>
      <c r="D23" s="15" t="str">
        <f>LEFT('Horaire simplifié'!A22,3)</f>
        <v>S1D</v>
      </c>
      <c r="E23" s="3">
        <v>405</v>
      </c>
      <c r="F23" s="15" t="str">
        <f>RIGHT('Horaire simplifié'!A22,3)</f>
        <v>S1F</v>
      </c>
      <c r="G23" s="3">
        <v>360</v>
      </c>
      <c r="H23" s="3" t="str">
        <f>'Classement Sec. 1'!C$11</f>
        <v>Collège Mont-Saint-Louis B</v>
      </c>
      <c r="I23" s="15">
        <f t="shared" si="0"/>
        <v>2</v>
      </c>
      <c r="J23" s="15">
        <f t="shared" si="1"/>
        <v>1</v>
      </c>
      <c r="K23" s="15">
        <f t="shared" si="2"/>
        <v>0</v>
      </c>
      <c r="L23" s="15">
        <f t="shared" si="3"/>
        <v>0</v>
      </c>
      <c r="M23" s="15">
        <f t="shared" si="4"/>
        <v>0</v>
      </c>
      <c r="N23" s="15">
        <f t="shared" si="5"/>
        <v>0</v>
      </c>
      <c r="O23" s="15">
        <f t="shared" si="6"/>
        <v>0</v>
      </c>
      <c r="P23" s="13">
        <f t="shared" si="7"/>
        <v>1</v>
      </c>
      <c r="Q23" s="3">
        <f t="shared" si="8"/>
        <v>360</v>
      </c>
      <c r="R23" s="3">
        <f t="shared" si="9"/>
        <v>1</v>
      </c>
      <c r="S23" s="3">
        <f t="shared" si="10"/>
        <v>405</v>
      </c>
      <c r="T23" s="3">
        <f t="shared" si="11"/>
        <v>1</v>
      </c>
    </row>
    <row r="24" spans="1:20" ht="17.25">
      <c r="A24" s="86">
        <v>203</v>
      </c>
      <c r="B24" s="86">
        <v>3</v>
      </c>
      <c r="C24" s="86" t="str">
        <f>'Classement Sec. 1'!C$15</f>
        <v>Juvénat Notre-Dame du St-Laurent B</v>
      </c>
      <c r="D24" s="15" t="str">
        <f>LEFT('Horaire simplifié'!A23,3)</f>
        <v>S1G</v>
      </c>
      <c r="E24" s="3">
        <v>465</v>
      </c>
      <c r="F24" s="15" t="str">
        <f>RIGHT('Horaire simplifié'!A23,3)</f>
        <v>S1I</v>
      </c>
      <c r="G24" s="3">
        <v>355</v>
      </c>
      <c r="H24" s="3" t="str">
        <f>'Classement Sec. 1'!C$17</f>
        <v>École d’éducation internationale de Laval A</v>
      </c>
      <c r="I24" s="15">
        <f t="shared" si="0"/>
        <v>2</v>
      </c>
      <c r="J24" s="15">
        <f t="shared" si="1"/>
        <v>1</v>
      </c>
      <c r="K24" s="15">
        <f t="shared" si="2"/>
        <v>0</v>
      </c>
      <c r="L24" s="15">
        <f t="shared" si="3"/>
        <v>0</v>
      </c>
      <c r="M24" s="15">
        <f t="shared" si="4"/>
        <v>0</v>
      </c>
      <c r="N24" s="15">
        <f t="shared" si="5"/>
        <v>0</v>
      </c>
      <c r="O24" s="15">
        <f t="shared" si="6"/>
        <v>0</v>
      </c>
      <c r="P24" s="13">
        <f t="shared" si="7"/>
        <v>1</v>
      </c>
      <c r="Q24" s="3">
        <f t="shared" si="8"/>
        <v>355</v>
      </c>
      <c r="R24" s="3">
        <f t="shared" si="9"/>
        <v>1</v>
      </c>
      <c r="S24" s="3">
        <f t="shared" si="10"/>
        <v>465</v>
      </c>
      <c r="T24" s="3">
        <f t="shared" si="11"/>
        <v>1</v>
      </c>
    </row>
    <row r="25" spans="1:20" ht="17.25">
      <c r="A25" s="86">
        <v>204</v>
      </c>
      <c r="B25" s="86">
        <v>4</v>
      </c>
      <c r="C25" s="86" t="str">
        <f>'Classement Sec. 1'!C$21</f>
        <v>É.S. Samuel-de-Champlain</v>
      </c>
      <c r="D25" s="15" t="str">
        <f>LEFT('Horaire simplifié'!A24,3)</f>
        <v>S1J</v>
      </c>
      <c r="E25" s="3">
        <v>405</v>
      </c>
      <c r="F25" s="15" t="str">
        <f>RIGHT('Horaire simplifié'!A24,3)</f>
        <v>S1L</v>
      </c>
      <c r="G25" s="3">
        <v>495</v>
      </c>
      <c r="H25" s="3" t="str">
        <f>'Classement Sec. 1'!C$23</f>
        <v>Collège Durocher Saint-Lambert A</v>
      </c>
      <c r="I25" s="15">
        <f t="shared" si="0"/>
        <v>0</v>
      </c>
      <c r="J25" s="15">
        <f t="shared" si="1"/>
        <v>0</v>
      </c>
      <c r="K25" s="15">
        <f t="shared" si="2"/>
        <v>2</v>
      </c>
      <c r="L25" s="15">
        <f t="shared" si="3"/>
        <v>1</v>
      </c>
      <c r="M25" s="15">
        <f t="shared" si="4"/>
        <v>0</v>
      </c>
      <c r="N25" s="15">
        <f t="shared" si="5"/>
        <v>1</v>
      </c>
      <c r="O25" s="15">
        <f t="shared" si="6"/>
        <v>0</v>
      </c>
      <c r="P25" s="13">
        <f t="shared" si="7"/>
        <v>0</v>
      </c>
      <c r="Q25" s="3">
        <f t="shared" si="8"/>
        <v>495</v>
      </c>
      <c r="R25" s="3">
        <f t="shared" si="9"/>
        <v>1</v>
      </c>
      <c r="S25" s="3">
        <f t="shared" si="10"/>
        <v>405</v>
      </c>
      <c r="T25" s="3">
        <f t="shared" si="11"/>
        <v>1</v>
      </c>
    </row>
    <row r="26" spans="1:20" ht="17.25">
      <c r="A26" s="86">
        <v>205</v>
      </c>
      <c r="B26" s="86">
        <v>5</v>
      </c>
      <c r="C26" s="86" t="str">
        <f>'Classement Sec. 2'!C$3</f>
        <v>Collège Saint-Hilaire</v>
      </c>
      <c r="D26" s="15" t="str">
        <f>LEFT('Horaire simplifié'!A25,3)</f>
        <v>S2A</v>
      </c>
      <c r="E26" s="3">
        <v>410</v>
      </c>
      <c r="F26" s="15" t="str">
        <f>RIGHT('Horaire simplifié'!A25,3)</f>
        <v>S2C</v>
      </c>
      <c r="G26" s="3">
        <v>305</v>
      </c>
      <c r="H26" s="3" t="str">
        <f>'Classement Sec. 2'!C$5</f>
        <v>Collège Regina Assumpta B</v>
      </c>
      <c r="I26" s="15">
        <f t="shared" si="0"/>
        <v>2</v>
      </c>
      <c r="J26" s="15">
        <f t="shared" si="1"/>
        <v>1</v>
      </c>
      <c r="K26" s="15">
        <f t="shared" si="2"/>
        <v>0</v>
      </c>
      <c r="L26" s="15">
        <f t="shared" si="3"/>
        <v>0</v>
      </c>
      <c r="M26" s="15">
        <f t="shared" si="4"/>
        <v>0</v>
      </c>
      <c r="N26" s="15">
        <f t="shared" si="5"/>
        <v>0</v>
      </c>
      <c r="O26" s="15">
        <f t="shared" si="6"/>
        <v>0</v>
      </c>
      <c r="P26" s="13">
        <f t="shared" si="7"/>
        <v>1</v>
      </c>
      <c r="Q26" s="3">
        <f t="shared" si="8"/>
        <v>305</v>
      </c>
      <c r="R26" s="3">
        <f t="shared" si="9"/>
        <v>1</v>
      </c>
      <c r="S26" s="3">
        <f t="shared" si="10"/>
        <v>410</v>
      </c>
      <c r="T26" s="3">
        <f t="shared" si="11"/>
        <v>1</v>
      </c>
    </row>
    <row r="27" spans="1:20" ht="17.25">
      <c r="A27" s="86">
        <v>206</v>
      </c>
      <c r="B27" s="86">
        <v>6</v>
      </c>
      <c r="C27" s="86" t="str">
        <f>'Classement Sec. 2'!C$9</f>
        <v>Collège Saint-Charles-Garnier C</v>
      </c>
      <c r="D27" s="15" t="str">
        <f>LEFT('Horaire simplifié'!A26,3)</f>
        <v>S2D</v>
      </c>
      <c r="E27" s="3">
        <v>375</v>
      </c>
      <c r="F27" s="15" t="str">
        <f>RIGHT('Horaire simplifié'!A26,3)</f>
        <v>S2F</v>
      </c>
      <c r="G27" s="3">
        <v>350</v>
      </c>
      <c r="H27" s="3" t="str">
        <f>'Classement Sec. 2'!C$11</f>
        <v>É.S. Sophie-Barat A</v>
      </c>
      <c r="I27" s="15">
        <f t="shared" si="0"/>
        <v>2</v>
      </c>
      <c r="J27" s="15">
        <f t="shared" si="1"/>
        <v>1</v>
      </c>
      <c r="K27" s="15">
        <f t="shared" si="2"/>
        <v>0</v>
      </c>
      <c r="L27" s="15">
        <f t="shared" si="3"/>
        <v>0</v>
      </c>
      <c r="M27" s="15">
        <f t="shared" si="4"/>
        <v>0</v>
      </c>
      <c r="N27" s="15">
        <f t="shared" si="5"/>
        <v>0</v>
      </c>
      <c r="O27" s="15">
        <f t="shared" si="6"/>
        <v>0</v>
      </c>
      <c r="P27" s="13">
        <f t="shared" si="7"/>
        <v>1</v>
      </c>
      <c r="Q27" s="3">
        <f t="shared" si="8"/>
        <v>350</v>
      </c>
      <c r="R27" s="3">
        <f t="shared" si="9"/>
        <v>1</v>
      </c>
      <c r="S27" s="3">
        <f t="shared" si="10"/>
        <v>375</v>
      </c>
      <c r="T27" s="3">
        <f t="shared" si="11"/>
        <v>1</v>
      </c>
    </row>
    <row r="28" spans="1:20" ht="17.25">
      <c r="A28" s="86">
        <v>207</v>
      </c>
      <c r="B28" s="86">
        <v>7</v>
      </c>
      <c r="C28" s="86" t="str">
        <f>'Classement Sec. 2'!C$15</f>
        <v>Collège Saint-Charles-Garnier A</v>
      </c>
      <c r="D28" s="15" t="str">
        <f>LEFT('Horaire simplifié'!A27,3)</f>
        <v>S2G</v>
      </c>
      <c r="E28" s="3">
        <v>385</v>
      </c>
      <c r="F28" s="15" t="str">
        <f>RIGHT('Horaire simplifié'!A27,3)</f>
        <v>S2I</v>
      </c>
      <c r="G28" s="3">
        <v>260</v>
      </c>
      <c r="H28" s="3" t="str">
        <f>'Classement Sec. 2'!C$17</f>
        <v>É.S. de Mortagne B</v>
      </c>
      <c r="I28" s="15">
        <f t="shared" si="0"/>
        <v>2</v>
      </c>
      <c r="J28" s="15">
        <f t="shared" si="1"/>
        <v>1</v>
      </c>
      <c r="K28" s="15">
        <f t="shared" si="2"/>
        <v>0</v>
      </c>
      <c r="L28" s="15">
        <f t="shared" si="3"/>
        <v>0</v>
      </c>
      <c r="M28" s="15">
        <f t="shared" si="4"/>
        <v>0</v>
      </c>
      <c r="N28" s="15">
        <f t="shared" si="5"/>
        <v>0</v>
      </c>
      <c r="O28" s="15">
        <f t="shared" si="6"/>
        <v>0</v>
      </c>
      <c r="P28" s="13">
        <f t="shared" si="7"/>
        <v>1</v>
      </c>
      <c r="Q28" s="3">
        <f t="shared" si="8"/>
        <v>260</v>
      </c>
      <c r="R28" s="3">
        <f t="shared" si="9"/>
        <v>1</v>
      </c>
      <c r="S28" s="3">
        <f t="shared" si="10"/>
        <v>385</v>
      </c>
      <c r="T28" s="3">
        <f t="shared" si="11"/>
        <v>1</v>
      </c>
    </row>
    <row r="29" spans="1:20" ht="17.25">
      <c r="A29" s="86">
        <v>208</v>
      </c>
      <c r="B29" s="86">
        <v>8</v>
      </c>
      <c r="C29" s="86" t="str">
        <f>'Classement Sec. 2'!C$21</f>
        <v>Séminaire de Sherbrooke A</v>
      </c>
      <c r="D29" s="15" t="str">
        <f>LEFT('Horaire simplifié'!A28,3)</f>
        <v>S2J</v>
      </c>
      <c r="E29" s="3">
        <v>255</v>
      </c>
      <c r="F29" s="15" t="str">
        <f>RIGHT('Horaire simplifié'!A28,3)</f>
        <v>S2L</v>
      </c>
      <c r="G29" s="3">
        <v>430</v>
      </c>
      <c r="H29" s="3" t="str">
        <f>'Classement Sec. 2'!C$23</f>
        <v>Collège de Montréal</v>
      </c>
      <c r="I29" s="15">
        <f t="shared" si="0"/>
        <v>0</v>
      </c>
      <c r="J29" s="15">
        <f t="shared" si="1"/>
        <v>0</v>
      </c>
      <c r="K29" s="15">
        <f t="shared" si="2"/>
        <v>2</v>
      </c>
      <c r="L29" s="15">
        <f t="shared" si="3"/>
        <v>1</v>
      </c>
      <c r="M29" s="15">
        <f t="shared" si="4"/>
        <v>0</v>
      </c>
      <c r="N29" s="15">
        <f t="shared" si="5"/>
        <v>1</v>
      </c>
      <c r="O29" s="15">
        <f t="shared" si="6"/>
        <v>0</v>
      </c>
      <c r="P29" s="13">
        <f t="shared" si="7"/>
        <v>0</v>
      </c>
      <c r="Q29" s="3">
        <f t="shared" si="8"/>
        <v>430</v>
      </c>
      <c r="R29" s="3">
        <f t="shared" si="9"/>
        <v>1</v>
      </c>
      <c r="S29" s="3">
        <f t="shared" si="10"/>
        <v>255</v>
      </c>
      <c r="T29" s="3">
        <f t="shared" si="11"/>
        <v>1</v>
      </c>
    </row>
    <row r="30" spans="1:20" ht="17.25">
      <c r="A30" s="86">
        <v>209</v>
      </c>
      <c r="B30" s="86">
        <v>9</v>
      </c>
      <c r="C30" s="85" t="str">
        <f>'Classement Sec. 3'!C$3</f>
        <v>É.S. de Mortagne A</v>
      </c>
      <c r="D30" s="15" t="str">
        <f>LEFT('Horaire simplifié'!A29,3)</f>
        <v>S3A</v>
      </c>
      <c r="E30" s="3">
        <v>520</v>
      </c>
      <c r="F30" s="15" t="str">
        <f>RIGHT('Horaire simplifié'!A29,3)</f>
        <v>S3C</v>
      </c>
      <c r="G30" s="3">
        <v>310</v>
      </c>
      <c r="H30" s="3" t="str">
        <f>'Classement Sec. 3'!C$5</f>
        <v>Académie Saint-Louis</v>
      </c>
      <c r="I30" s="15">
        <f t="shared" si="0"/>
        <v>2</v>
      </c>
      <c r="J30" s="15">
        <f t="shared" si="1"/>
        <v>1</v>
      </c>
      <c r="K30" s="15">
        <f t="shared" si="2"/>
        <v>0</v>
      </c>
      <c r="L30" s="15">
        <f t="shared" si="3"/>
        <v>0</v>
      </c>
      <c r="M30" s="15">
        <f t="shared" si="4"/>
        <v>0</v>
      </c>
      <c r="N30" s="15">
        <f t="shared" si="5"/>
        <v>0</v>
      </c>
      <c r="O30" s="15">
        <f t="shared" si="6"/>
        <v>0</v>
      </c>
      <c r="P30" s="13">
        <f t="shared" si="7"/>
        <v>1</v>
      </c>
      <c r="Q30" s="3">
        <f t="shared" si="8"/>
        <v>310</v>
      </c>
      <c r="R30" s="3">
        <f t="shared" si="9"/>
        <v>1</v>
      </c>
      <c r="S30" s="3">
        <f t="shared" si="10"/>
        <v>520</v>
      </c>
      <c r="T30" s="3">
        <f t="shared" si="11"/>
        <v>1</v>
      </c>
    </row>
    <row r="31" spans="1:20" ht="17.25">
      <c r="A31" s="86">
        <v>210</v>
      </c>
      <c r="B31" s="86">
        <v>10</v>
      </c>
      <c r="C31" s="85" t="str">
        <f>'Classement Sec. 3'!C$9</f>
        <v>Collège Jean-Eudes C</v>
      </c>
      <c r="D31" s="15" t="str">
        <f>LEFT('Horaire simplifié'!A30,3)</f>
        <v>S3D</v>
      </c>
      <c r="E31" s="3">
        <v>490</v>
      </c>
      <c r="F31" s="15" t="str">
        <f>RIGHT('Horaire simplifié'!A30,3)</f>
        <v>S3F</v>
      </c>
      <c r="G31" s="3">
        <v>260</v>
      </c>
      <c r="H31" s="3" t="str">
        <f>'Classement Sec. 3'!C$11</f>
        <v>Collège Saint-Joseph de Hull</v>
      </c>
      <c r="I31" s="15">
        <f t="shared" si="0"/>
        <v>2</v>
      </c>
      <c r="J31" s="15">
        <f t="shared" si="1"/>
        <v>1</v>
      </c>
      <c r="K31" s="15">
        <f t="shared" si="2"/>
        <v>0</v>
      </c>
      <c r="L31" s="15">
        <f t="shared" si="3"/>
        <v>0</v>
      </c>
      <c r="M31" s="15">
        <f t="shared" si="4"/>
        <v>0</v>
      </c>
      <c r="N31" s="15">
        <f t="shared" si="5"/>
        <v>0</v>
      </c>
      <c r="O31" s="15">
        <f t="shared" si="6"/>
        <v>0</v>
      </c>
      <c r="P31" s="13">
        <f t="shared" si="7"/>
        <v>1</v>
      </c>
      <c r="Q31" s="3">
        <f t="shared" si="8"/>
        <v>260</v>
      </c>
      <c r="R31" s="3">
        <f t="shared" si="9"/>
        <v>1</v>
      </c>
      <c r="S31" s="3">
        <f t="shared" si="10"/>
        <v>490</v>
      </c>
      <c r="T31" s="3">
        <f t="shared" si="11"/>
        <v>1</v>
      </c>
    </row>
    <row r="32" spans="1:20" ht="17.25">
      <c r="A32" s="86">
        <v>211</v>
      </c>
      <c r="B32" s="86">
        <v>11</v>
      </c>
      <c r="C32" s="85" t="str">
        <f>'Classement Sec. 3'!C$15</f>
        <v>Collège Jean-de-Brébeuf A</v>
      </c>
      <c r="D32" s="15" t="str">
        <f>LEFT('Horaire simplifié'!A31,3)</f>
        <v>S3G</v>
      </c>
      <c r="E32" s="3">
        <v>475</v>
      </c>
      <c r="F32" s="15" t="str">
        <f>RIGHT('Horaire simplifié'!A31,3)</f>
        <v>S3I</v>
      </c>
      <c r="G32" s="3">
        <v>325</v>
      </c>
      <c r="H32" s="3" t="str">
        <f>'Classement Sec. 3'!C$17</f>
        <v>É.S. Samuel-de-Champlain</v>
      </c>
      <c r="I32" s="15">
        <f t="shared" si="0"/>
        <v>2</v>
      </c>
      <c r="J32" s="15">
        <f t="shared" si="1"/>
        <v>1</v>
      </c>
      <c r="K32" s="15">
        <f t="shared" si="2"/>
        <v>0</v>
      </c>
      <c r="L32" s="15">
        <f t="shared" si="3"/>
        <v>0</v>
      </c>
      <c r="M32" s="15">
        <f t="shared" si="4"/>
        <v>0</v>
      </c>
      <c r="N32" s="15">
        <f t="shared" si="5"/>
        <v>0</v>
      </c>
      <c r="O32" s="15">
        <f t="shared" si="6"/>
        <v>0</v>
      </c>
      <c r="P32" s="13">
        <f t="shared" si="7"/>
        <v>1</v>
      </c>
      <c r="Q32" s="3">
        <f t="shared" si="8"/>
        <v>325</v>
      </c>
      <c r="R32" s="3">
        <f t="shared" si="9"/>
        <v>1</v>
      </c>
      <c r="S32" s="3">
        <f t="shared" si="10"/>
        <v>475</v>
      </c>
      <c r="T32" s="3">
        <f t="shared" si="11"/>
        <v>1</v>
      </c>
    </row>
    <row r="33" spans="1:20" ht="17.25">
      <c r="A33" s="86">
        <v>212</v>
      </c>
      <c r="B33" s="86">
        <v>12</v>
      </c>
      <c r="C33" s="85" t="str">
        <f>'Classement Sec. 3'!C$21</f>
        <v>Collège Mont Notre-Dame</v>
      </c>
      <c r="D33" s="15" t="str">
        <f>LEFT('Horaire simplifié'!A32,3)</f>
        <v>S3J</v>
      </c>
      <c r="E33" s="3">
        <v>260</v>
      </c>
      <c r="F33" s="15" t="str">
        <f>RIGHT('Horaire simplifié'!A32,3)</f>
        <v>S3L</v>
      </c>
      <c r="G33">
        <v>540</v>
      </c>
      <c r="H33" s="3" t="str">
        <f>'Classement Sec. 3'!C$23</f>
        <v>Collège Saint-Charles-Garnier A</v>
      </c>
      <c r="I33" s="15">
        <f t="shared" si="0"/>
        <v>0</v>
      </c>
      <c r="J33" s="15">
        <f t="shared" si="1"/>
        <v>0</v>
      </c>
      <c r="K33" s="15">
        <f t="shared" si="2"/>
        <v>2</v>
      </c>
      <c r="L33" s="15">
        <f t="shared" si="3"/>
        <v>1</v>
      </c>
      <c r="M33" s="15">
        <f t="shared" si="4"/>
        <v>0</v>
      </c>
      <c r="N33" s="15">
        <f t="shared" si="5"/>
        <v>1</v>
      </c>
      <c r="O33" s="15">
        <f t="shared" si="6"/>
        <v>0</v>
      </c>
      <c r="P33" s="13">
        <f t="shared" si="7"/>
        <v>0</v>
      </c>
      <c r="Q33" s="3">
        <f t="shared" si="8"/>
        <v>540</v>
      </c>
      <c r="R33" s="3">
        <f t="shared" si="9"/>
        <v>1</v>
      </c>
      <c r="S33" s="3">
        <f t="shared" si="10"/>
        <v>260</v>
      </c>
      <c r="T33" s="3">
        <f t="shared" si="11"/>
        <v>1</v>
      </c>
    </row>
    <row r="34" spans="1:20" ht="17.25">
      <c r="A34" s="86">
        <v>213</v>
      </c>
      <c r="B34" s="86">
        <v>13</v>
      </c>
      <c r="C34" s="86" t="str">
        <f>'Classement Sec. 4'!C$3</f>
        <v>Collège Regina Assumpta B</v>
      </c>
      <c r="D34" s="15" t="str">
        <f>LEFT('Horaire simplifié'!A33,3)</f>
        <v>S4A</v>
      </c>
      <c r="E34" s="3">
        <v>335</v>
      </c>
      <c r="F34" s="15" t="str">
        <f>RIGHT('Horaire simplifié'!A33,3)</f>
        <v>S4C</v>
      </c>
      <c r="G34" s="3">
        <v>320</v>
      </c>
      <c r="H34" s="3" t="str">
        <f>'Classement Sec. 4'!C$5</f>
        <v>Collège Jean-de-Brébeuf</v>
      </c>
      <c r="I34" s="15">
        <f t="shared" si="0"/>
        <v>2</v>
      </c>
      <c r="J34" s="15">
        <f t="shared" si="1"/>
        <v>1</v>
      </c>
      <c r="K34" s="15">
        <f t="shared" si="2"/>
        <v>0</v>
      </c>
      <c r="L34" s="15">
        <f t="shared" si="3"/>
        <v>0</v>
      </c>
      <c r="M34" s="15">
        <f t="shared" si="4"/>
        <v>0</v>
      </c>
      <c r="N34" s="15">
        <f t="shared" si="5"/>
        <v>0</v>
      </c>
      <c r="O34" s="15">
        <f t="shared" si="6"/>
        <v>0</v>
      </c>
      <c r="P34" s="13">
        <f t="shared" si="7"/>
        <v>1</v>
      </c>
      <c r="Q34" s="3">
        <f t="shared" si="8"/>
        <v>320</v>
      </c>
      <c r="R34" s="3">
        <f t="shared" si="9"/>
        <v>1</v>
      </c>
      <c r="S34" s="3">
        <f t="shared" si="10"/>
        <v>335</v>
      </c>
      <c r="T34" s="3">
        <f t="shared" si="11"/>
        <v>1</v>
      </c>
    </row>
    <row r="35" spans="1:20" ht="17.25">
      <c r="A35" s="86">
        <v>214</v>
      </c>
      <c r="B35" s="86">
        <v>14</v>
      </c>
      <c r="C35" s="86" t="str">
        <f>'Classement Sec. 4'!C$9</f>
        <v>Collège Durocher Saint-Lambert A</v>
      </c>
      <c r="D35" s="15" t="str">
        <f>LEFT('Horaire simplifié'!A34,3)</f>
        <v>S4D</v>
      </c>
      <c r="E35" s="3">
        <v>480</v>
      </c>
      <c r="F35" s="15" t="str">
        <f>RIGHT('Horaire simplifié'!A34,3)</f>
        <v>S4F</v>
      </c>
      <c r="G35" s="3">
        <v>200</v>
      </c>
      <c r="H35" s="3" t="str">
        <f>'Classement Sec. 4'!C$11</f>
        <v>Collège Saint-Charles-Garnier A</v>
      </c>
      <c r="I35" s="15">
        <f t="shared" si="0"/>
        <v>2</v>
      </c>
      <c r="J35" s="15">
        <f t="shared" si="1"/>
        <v>1</v>
      </c>
      <c r="K35" s="15">
        <f t="shared" si="2"/>
        <v>0</v>
      </c>
      <c r="L35" s="15">
        <f t="shared" si="3"/>
        <v>0</v>
      </c>
      <c r="M35" s="15">
        <f t="shared" si="4"/>
        <v>0</v>
      </c>
      <c r="N35" s="15">
        <f t="shared" ref="N35:N66" si="12">L35</f>
        <v>0</v>
      </c>
      <c r="O35" s="15">
        <f t="shared" si="6"/>
        <v>0</v>
      </c>
      <c r="P35" s="13">
        <f t="shared" si="7"/>
        <v>1</v>
      </c>
      <c r="Q35" s="3">
        <f t="shared" si="8"/>
        <v>200</v>
      </c>
      <c r="R35" s="3">
        <f t="shared" si="9"/>
        <v>1</v>
      </c>
      <c r="S35" s="3">
        <f t="shared" si="10"/>
        <v>480</v>
      </c>
      <c r="T35" s="3">
        <f t="shared" si="11"/>
        <v>1</v>
      </c>
    </row>
    <row r="36" spans="1:20" ht="17.25">
      <c r="A36" s="86">
        <v>215</v>
      </c>
      <c r="B36" s="86">
        <v>15</v>
      </c>
      <c r="C36" s="86" t="str">
        <f>'Classement Sec. 4'!C$15</f>
        <v>Académie Saint-Louis</v>
      </c>
      <c r="D36" s="15" t="str">
        <f>LEFT('Horaire simplifié'!A35,3)</f>
        <v>S4G</v>
      </c>
      <c r="E36" s="3">
        <v>300</v>
      </c>
      <c r="F36" s="15" t="str">
        <f>RIGHT('Horaire simplifié'!A35,3)</f>
        <v>S4I</v>
      </c>
      <c r="G36" s="3">
        <v>420</v>
      </c>
      <c r="H36" s="3" t="str">
        <f>'Classement Sec. 4'!C$17</f>
        <v>É.S. Joseph-François-Perrault A</v>
      </c>
      <c r="I36" s="15">
        <f t="shared" si="0"/>
        <v>0</v>
      </c>
      <c r="J36" s="15">
        <f t="shared" si="1"/>
        <v>0</v>
      </c>
      <c r="K36" s="15">
        <f t="shared" si="2"/>
        <v>2</v>
      </c>
      <c r="L36" s="15">
        <f t="shared" si="3"/>
        <v>1</v>
      </c>
      <c r="M36" s="15">
        <f t="shared" si="4"/>
        <v>0</v>
      </c>
      <c r="N36" s="15">
        <f t="shared" si="12"/>
        <v>1</v>
      </c>
      <c r="O36" s="15">
        <f t="shared" si="6"/>
        <v>0</v>
      </c>
      <c r="P36" s="13">
        <f t="shared" si="7"/>
        <v>0</v>
      </c>
      <c r="Q36" s="3">
        <f t="shared" si="8"/>
        <v>420</v>
      </c>
      <c r="R36" s="3">
        <f t="shared" si="9"/>
        <v>1</v>
      </c>
      <c r="S36" s="3">
        <f t="shared" si="10"/>
        <v>300</v>
      </c>
      <c r="T36" s="3">
        <f t="shared" si="11"/>
        <v>1</v>
      </c>
    </row>
    <row r="37" spans="1:20" ht="17.25">
      <c r="A37" s="86">
        <v>216</v>
      </c>
      <c r="B37" s="86">
        <v>16</v>
      </c>
      <c r="C37" s="86" t="str">
        <f>'Classement Sec. 4'!C$21</f>
        <v>É.S. Sophie-Barat</v>
      </c>
      <c r="D37" s="15" t="str">
        <f>LEFT('Horaire simplifié'!A36,3)</f>
        <v>S4J</v>
      </c>
      <c r="E37" s="3">
        <v>285</v>
      </c>
      <c r="F37" s="15" t="str">
        <f>RIGHT('Horaire simplifié'!A36,3)</f>
        <v>S4L</v>
      </c>
      <c r="G37" s="3">
        <v>345</v>
      </c>
      <c r="H37" s="3" t="str">
        <f>'Classement Sec. 4'!C$23</f>
        <v>É.S. Samuel-de-Champlain</v>
      </c>
      <c r="I37" s="15">
        <f t="shared" si="0"/>
        <v>0</v>
      </c>
      <c r="J37" s="15">
        <f t="shared" si="1"/>
        <v>0</v>
      </c>
      <c r="K37" s="15">
        <f t="shared" si="2"/>
        <v>2</v>
      </c>
      <c r="L37" s="15">
        <f t="shared" si="3"/>
        <v>1</v>
      </c>
      <c r="M37" s="15">
        <f t="shared" si="4"/>
        <v>0</v>
      </c>
      <c r="N37" s="15">
        <f t="shared" si="12"/>
        <v>1</v>
      </c>
      <c r="O37" s="15">
        <f t="shared" si="6"/>
        <v>0</v>
      </c>
      <c r="P37" s="13">
        <f t="shared" si="7"/>
        <v>0</v>
      </c>
      <c r="Q37" s="3">
        <f t="shared" si="8"/>
        <v>345</v>
      </c>
      <c r="R37" s="3">
        <f t="shared" si="9"/>
        <v>1</v>
      </c>
      <c r="S37" s="3">
        <f t="shared" si="10"/>
        <v>285</v>
      </c>
      <c r="T37" s="3">
        <f t="shared" si="11"/>
        <v>1</v>
      </c>
    </row>
    <row r="38" spans="1:20" ht="17.25">
      <c r="A38" s="86">
        <v>217</v>
      </c>
      <c r="B38" s="86">
        <v>17</v>
      </c>
      <c r="C38" s="85" t="str">
        <f>'Classement Sec. 5'!C$3</f>
        <v>École d'éducation internationale B</v>
      </c>
      <c r="D38" s="15" t="str">
        <f>LEFT('Horaire simplifié'!A37,3)</f>
        <v>S5A</v>
      </c>
      <c r="E38" s="3">
        <v>95</v>
      </c>
      <c r="F38" s="15" t="str">
        <f>RIGHT('Horaire simplifié'!A37,3)</f>
        <v>S5C</v>
      </c>
      <c r="G38" s="3">
        <v>515</v>
      </c>
      <c r="H38" s="3" t="str">
        <f>'Classement Sec. 5'!C$5</f>
        <v>Collège Mont-Saint-Louis A</v>
      </c>
      <c r="I38" s="15">
        <f t="shared" si="0"/>
        <v>0</v>
      </c>
      <c r="J38" s="15">
        <f t="shared" si="1"/>
        <v>0</v>
      </c>
      <c r="K38" s="15">
        <f t="shared" si="2"/>
        <v>2</v>
      </c>
      <c r="L38" s="15">
        <f t="shared" si="3"/>
        <v>1</v>
      </c>
      <c r="M38" s="15">
        <f t="shared" si="4"/>
        <v>0</v>
      </c>
      <c r="N38" s="15">
        <f t="shared" si="12"/>
        <v>1</v>
      </c>
      <c r="O38" s="15">
        <f t="shared" si="6"/>
        <v>0</v>
      </c>
      <c r="P38" s="13">
        <f t="shared" si="7"/>
        <v>0</v>
      </c>
      <c r="Q38" s="3">
        <f t="shared" si="8"/>
        <v>515</v>
      </c>
      <c r="R38" s="3">
        <f t="shared" si="9"/>
        <v>1</v>
      </c>
      <c r="S38" s="3">
        <f t="shared" si="10"/>
        <v>95</v>
      </c>
      <c r="T38" s="3">
        <f t="shared" si="11"/>
        <v>1</v>
      </c>
    </row>
    <row r="39" spans="1:20" ht="17.25">
      <c r="A39" s="86">
        <v>218</v>
      </c>
      <c r="B39" s="86">
        <v>18</v>
      </c>
      <c r="C39" s="85" t="str">
        <f>'Classement Sec. 5'!C$9</f>
        <v>Collège Saint-Alexandre de la Gatineau A</v>
      </c>
      <c r="D39" s="15" t="str">
        <f>LEFT('Horaire simplifié'!A38,3)</f>
        <v>S5D</v>
      </c>
      <c r="E39" s="3">
        <v>430</v>
      </c>
      <c r="F39" s="15" t="str">
        <f>RIGHT('Horaire simplifié'!A38,3)</f>
        <v>S5F</v>
      </c>
      <c r="G39" s="3">
        <v>300</v>
      </c>
      <c r="H39" s="3" t="str">
        <f>'Classement Sec. 5'!C$11</f>
        <v>Collège Jean-Eudes B</v>
      </c>
      <c r="I39" s="15">
        <f t="shared" si="0"/>
        <v>2</v>
      </c>
      <c r="J39" s="15">
        <f t="shared" si="1"/>
        <v>1</v>
      </c>
      <c r="K39" s="15">
        <f t="shared" si="2"/>
        <v>0</v>
      </c>
      <c r="L39" s="15">
        <f t="shared" si="3"/>
        <v>0</v>
      </c>
      <c r="M39" s="15">
        <f t="shared" si="4"/>
        <v>0</v>
      </c>
      <c r="N39" s="15">
        <f t="shared" si="12"/>
        <v>0</v>
      </c>
      <c r="O39" s="15">
        <f t="shared" si="6"/>
        <v>0</v>
      </c>
      <c r="P39" s="13">
        <f t="shared" si="7"/>
        <v>1</v>
      </c>
      <c r="Q39" s="3">
        <f t="shared" si="8"/>
        <v>300</v>
      </c>
      <c r="R39" s="3">
        <f t="shared" si="9"/>
        <v>1</v>
      </c>
      <c r="S39" s="3">
        <f t="shared" si="10"/>
        <v>430</v>
      </c>
      <c r="T39" s="3">
        <f t="shared" si="11"/>
        <v>1</v>
      </c>
    </row>
    <row r="40" spans="1:20" ht="17.25">
      <c r="A40" s="86">
        <v>219</v>
      </c>
      <c r="B40" s="86">
        <v>19</v>
      </c>
      <c r="C40" s="85" t="str">
        <f>'Classement Sec. 5'!C$15</f>
        <v>Collège Durocher Saint-Lambert</v>
      </c>
      <c r="D40" s="15" t="str">
        <f>LEFT('Horaire simplifié'!A39,3)</f>
        <v>S5G</v>
      </c>
      <c r="E40" s="3">
        <v>425</v>
      </c>
      <c r="F40" s="15" t="str">
        <f>RIGHT('Horaire simplifié'!A39,3)</f>
        <v>S5I</v>
      </c>
      <c r="G40" s="3">
        <v>210</v>
      </c>
      <c r="H40" s="3" t="str">
        <f>'Classement Sec. 5'!C$17</f>
        <v>É.S. Samuel-de-Champlain</v>
      </c>
      <c r="I40" s="15">
        <f t="shared" si="0"/>
        <v>2</v>
      </c>
      <c r="J40" s="15">
        <f t="shared" si="1"/>
        <v>1</v>
      </c>
      <c r="K40" s="15">
        <f t="shared" si="2"/>
        <v>0</v>
      </c>
      <c r="L40" s="15">
        <f t="shared" si="3"/>
        <v>0</v>
      </c>
      <c r="M40" s="15">
        <f t="shared" si="4"/>
        <v>0</v>
      </c>
      <c r="N40" s="15">
        <f t="shared" si="12"/>
        <v>0</v>
      </c>
      <c r="O40" s="15">
        <f t="shared" si="6"/>
        <v>0</v>
      </c>
      <c r="P40" s="13">
        <f t="shared" si="7"/>
        <v>1</v>
      </c>
      <c r="Q40" s="3">
        <f t="shared" si="8"/>
        <v>210</v>
      </c>
      <c r="R40" s="3">
        <f t="shared" si="9"/>
        <v>1</v>
      </c>
      <c r="S40" s="3">
        <f t="shared" si="10"/>
        <v>425</v>
      </c>
      <c r="T40" s="3">
        <f t="shared" si="11"/>
        <v>1</v>
      </c>
    </row>
    <row r="41" spans="1:20" ht="17.25">
      <c r="A41" s="86">
        <v>220</v>
      </c>
      <c r="B41" s="86">
        <v>20</v>
      </c>
      <c r="C41" s="85" t="str">
        <f>'Classement Sec. 5'!C$21</f>
        <v>Collège Jean-Eudes A</v>
      </c>
      <c r="D41" s="15" t="str">
        <f>LEFT('Horaire simplifié'!A40,3)</f>
        <v>S5J</v>
      </c>
      <c r="E41" s="3">
        <v>450</v>
      </c>
      <c r="F41" s="15" t="str">
        <f>RIGHT('Horaire simplifié'!A40,3)</f>
        <v>S5L</v>
      </c>
      <c r="G41" s="3">
        <v>225</v>
      </c>
      <c r="H41" s="3" t="str">
        <f>'Classement Sec. 5'!C$23</f>
        <v>Collège Saint-Charles-Garnier</v>
      </c>
      <c r="I41" s="15">
        <f t="shared" si="0"/>
        <v>2</v>
      </c>
      <c r="J41" s="15">
        <f t="shared" si="1"/>
        <v>1</v>
      </c>
      <c r="K41" s="15">
        <f t="shared" si="2"/>
        <v>0</v>
      </c>
      <c r="L41" s="15">
        <f t="shared" si="3"/>
        <v>0</v>
      </c>
      <c r="M41" s="15">
        <f t="shared" si="4"/>
        <v>0</v>
      </c>
      <c r="N41" s="15">
        <f t="shared" si="12"/>
        <v>0</v>
      </c>
      <c r="O41" s="15">
        <f t="shared" si="6"/>
        <v>0</v>
      </c>
      <c r="P41" s="13">
        <f t="shared" si="7"/>
        <v>1</v>
      </c>
      <c r="Q41" s="3">
        <f t="shared" si="8"/>
        <v>225</v>
      </c>
      <c r="R41" s="3">
        <f t="shared" si="9"/>
        <v>1</v>
      </c>
      <c r="S41" s="3">
        <f t="shared" si="10"/>
        <v>450</v>
      </c>
      <c r="T41" s="3">
        <f t="shared" si="11"/>
        <v>1</v>
      </c>
    </row>
    <row r="42" spans="1:20" ht="17.25">
      <c r="A42" s="86">
        <v>301</v>
      </c>
      <c r="B42" s="86">
        <v>1</v>
      </c>
      <c r="C42" s="86" t="str">
        <f>'Classement Sec. 1'!C$4</f>
        <v>Séminaire de Sherbrooke</v>
      </c>
      <c r="D42" s="15" t="str">
        <f>LEFT('Horaire simplifié'!A41,3)</f>
        <v>S1B</v>
      </c>
      <c r="E42" s="3">
        <v>395</v>
      </c>
      <c r="F42" s="15" t="str">
        <f>RIGHT('Horaire simplifié'!A41,3)</f>
        <v>S1C</v>
      </c>
      <c r="G42" s="3">
        <v>350</v>
      </c>
      <c r="H42" s="3" t="str">
        <f>'Classement Sec. 1'!C$5</f>
        <v>Collège Laval A</v>
      </c>
      <c r="I42" s="15">
        <f t="shared" si="0"/>
        <v>2</v>
      </c>
      <c r="J42" s="15">
        <f t="shared" si="1"/>
        <v>1</v>
      </c>
      <c r="K42" s="15">
        <f t="shared" si="2"/>
        <v>0</v>
      </c>
      <c r="L42" s="15">
        <f t="shared" si="3"/>
        <v>0</v>
      </c>
      <c r="M42" s="15">
        <f t="shared" si="4"/>
        <v>0</v>
      </c>
      <c r="N42" s="15">
        <f t="shared" si="12"/>
        <v>0</v>
      </c>
      <c r="O42" s="15">
        <f t="shared" si="6"/>
        <v>0</v>
      </c>
      <c r="P42" s="13">
        <f t="shared" si="7"/>
        <v>1</v>
      </c>
      <c r="Q42" s="3">
        <f t="shared" si="8"/>
        <v>350</v>
      </c>
      <c r="R42" s="3">
        <f t="shared" si="9"/>
        <v>1</v>
      </c>
      <c r="S42" s="3">
        <f t="shared" si="10"/>
        <v>395</v>
      </c>
      <c r="T42" s="3">
        <f t="shared" si="11"/>
        <v>1</v>
      </c>
    </row>
    <row r="43" spans="1:20" ht="17.25">
      <c r="A43" s="86">
        <v>302</v>
      </c>
      <c r="B43" s="86">
        <v>2</v>
      </c>
      <c r="C43" s="86" t="str">
        <f>'Classement Sec. 1'!C$10</f>
        <v>Collège Notre-Dame-de-Lourdes A</v>
      </c>
      <c r="D43" s="15" t="str">
        <f>LEFT('Horaire simplifié'!A42,3)</f>
        <v>S1E</v>
      </c>
      <c r="E43" s="3">
        <v>255</v>
      </c>
      <c r="F43" s="15" t="str">
        <f>RIGHT('Horaire simplifié'!A42,3)</f>
        <v>S1F</v>
      </c>
      <c r="G43" s="3">
        <v>420</v>
      </c>
      <c r="H43" s="3" t="str">
        <f>'Classement Sec. 1'!C$11</f>
        <v>Collège Mont-Saint-Louis B</v>
      </c>
      <c r="I43" s="15">
        <f t="shared" si="0"/>
        <v>0</v>
      </c>
      <c r="J43" s="15">
        <f t="shared" si="1"/>
        <v>0</v>
      </c>
      <c r="K43" s="15">
        <f t="shared" si="2"/>
        <v>2</v>
      </c>
      <c r="L43" s="15">
        <f t="shared" si="3"/>
        <v>1</v>
      </c>
      <c r="M43" s="15">
        <f t="shared" si="4"/>
        <v>0</v>
      </c>
      <c r="N43" s="15">
        <f t="shared" si="12"/>
        <v>1</v>
      </c>
      <c r="O43" s="15">
        <f t="shared" si="6"/>
        <v>0</v>
      </c>
      <c r="P43" s="13">
        <f t="shared" si="7"/>
        <v>0</v>
      </c>
      <c r="Q43" s="3">
        <f t="shared" si="8"/>
        <v>420</v>
      </c>
      <c r="R43" s="3">
        <f t="shared" si="9"/>
        <v>1</v>
      </c>
      <c r="S43" s="3">
        <f t="shared" si="10"/>
        <v>255</v>
      </c>
      <c r="T43" s="3">
        <f t="shared" si="11"/>
        <v>1</v>
      </c>
    </row>
    <row r="44" spans="1:20" ht="17.25">
      <c r="A44" s="86">
        <v>303</v>
      </c>
      <c r="B44" s="86">
        <v>3</v>
      </c>
      <c r="C44" s="86" t="str">
        <f>'Classement Sec. 1'!C$16</f>
        <v>Collège Mont-Saint-Louis A</v>
      </c>
      <c r="D44" s="15" t="str">
        <f>LEFT('Horaire simplifié'!A43,3)</f>
        <v>S1H</v>
      </c>
      <c r="E44" s="3">
        <v>370</v>
      </c>
      <c r="F44" s="15" t="str">
        <f>RIGHT('Horaire simplifié'!A43,3)</f>
        <v>S1I</v>
      </c>
      <c r="G44" s="3">
        <v>275</v>
      </c>
      <c r="H44" s="3" t="str">
        <f>'Classement Sec. 1'!C$17</f>
        <v>École d’éducation internationale de Laval A</v>
      </c>
      <c r="I44" s="15">
        <f t="shared" si="0"/>
        <v>2</v>
      </c>
      <c r="J44" s="15">
        <f t="shared" si="1"/>
        <v>1</v>
      </c>
      <c r="K44" s="15">
        <f t="shared" si="2"/>
        <v>0</v>
      </c>
      <c r="L44" s="15">
        <f t="shared" si="3"/>
        <v>0</v>
      </c>
      <c r="M44" s="15">
        <f t="shared" si="4"/>
        <v>0</v>
      </c>
      <c r="N44" s="15">
        <f t="shared" si="12"/>
        <v>0</v>
      </c>
      <c r="O44" s="15">
        <f t="shared" si="6"/>
        <v>0</v>
      </c>
      <c r="P44" s="13">
        <f t="shared" si="7"/>
        <v>1</v>
      </c>
      <c r="Q44" s="3">
        <f t="shared" si="8"/>
        <v>275</v>
      </c>
      <c r="R44" s="3">
        <f t="shared" si="9"/>
        <v>1</v>
      </c>
      <c r="S44" s="3">
        <f t="shared" si="10"/>
        <v>370</v>
      </c>
      <c r="T44" s="3">
        <f t="shared" si="11"/>
        <v>1</v>
      </c>
    </row>
    <row r="45" spans="1:20" ht="17.25">
      <c r="A45" s="86">
        <v>304</v>
      </c>
      <c r="B45" s="86">
        <v>4</v>
      </c>
      <c r="C45" s="86" t="str">
        <f>'Classement Sec. 1'!C$22</f>
        <v>É.S. Sophie-Barat A</v>
      </c>
      <c r="D45" s="15" t="str">
        <f>LEFT('Horaire simplifié'!A44,3)</f>
        <v>S1K</v>
      </c>
      <c r="E45" s="3">
        <v>255</v>
      </c>
      <c r="F45" s="15" t="str">
        <f>RIGHT('Horaire simplifié'!A44,3)</f>
        <v>S1L</v>
      </c>
      <c r="G45" s="3">
        <v>380</v>
      </c>
      <c r="H45" s="3" t="str">
        <f>'Classement Sec. 1'!C$23</f>
        <v>Collège Durocher Saint-Lambert A</v>
      </c>
      <c r="I45" s="15">
        <f t="shared" si="0"/>
        <v>0</v>
      </c>
      <c r="J45" s="15">
        <f t="shared" si="1"/>
        <v>0</v>
      </c>
      <c r="K45" s="15">
        <f t="shared" si="2"/>
        <v>2</v>
      </c>
      <c r="L45" s="15">
        <f t="shared" si="3"/>
        <v>1</v>
      </c>
      <c r="M45" s="15">
        <f t="shared" si="4"/>
        <v>0</v>
      </c>
      <c r="N45" s="15">
        <f t="shared" si="12"/>
        <v>1</v>
      </c>
      <c r="O45" s="15">
        <f t="shared" si="6"/>
        <v>0</v>
      </c>
      <c r="P45" s="13">
        <f t="shared" si="7"/>
        <v>0</v>
      </c>
      <c r="Q45" s="3">
        <f t="shared" si="8"/>
        <v>380</v>
      </c>
      <c r="R45" s="3">
        <f t="shared" si="9"/>
        <v>1</v>
      </c>
      <c r="S45" s="3">
        <f t="shared" si="10"/>
        <v>255</v>
      </c>
      <c r="T45" s="3">
        <f t="shared" si="11"/>
        <v>1</v>
      </c>
    </row>
    <row r="46" spans="1:20" ht="17.25">
      <c r="A46" s="86">
        <v>305</v>
      </c>
      <c r="B46" s="86">
        <v>5</v>
      </c>
      <c r="C46" s="86" t="str">
        <f>'Classement Sec. 2'!C$4</f>
        <v>Collège Saint-Alexandre de la Gatineau</v>
      </c>
      <c r="D46" s="15" t="str">
        <f>LEFT('Horaire simplifié'!A45,3)</f>
        <v>S2B</v>
      </c>
      <c r="E46" s="3">
        <v>215</v>
      </c>
      <c r="F46" s="15" t="str">
        <f>RIGHT('Horaire simplifié'!A45,3)</f>
        <v>S2C</v>
      </c>
      <c r="G46" s="3">
        <v>325</v>
      </c>
      <c r="H46" s="3" t="str">
        <f>'Classement Sec. 2'!C$5</f>
        <v>Collège Regina Assumpta B</v>
      </c>
      <c r="I46" s="15">
        <f t="shared" si="0"/>
        <v>0</v>
      </c>
      <c r="J46" s="15">
        <f t="shared" si="1"/>
        <v>0</v>
      </c>
      <c r="K46" s="15">
        <f t="shared" si="2"/>
        <v>2</v>
      </c>
      <c r="L46" s="15">
        <f t="shared" si="3"/>
        <v>1</v>
      </c>
      <c r="M46" s="15">
        <f t="shared" si="4"/>
        <v>0</v>
      </c>
      <c r="N46" s="15">
        <f t="shared" si="12"/>
        <v>1</v>
      </c>
      <c r="O46" s="15">
        <f t="shared" si="6"/>
        <v>0</v>
      </c>
      <c r="P46" s="13">
        <f t="shared" si="7"/>
        <v>0</v>
      </c>
      <c r="Q46" s="3">
        <f t="shared" si="8"/>
        <v>325</v>
      </c>
      <c r="R46" s="3">
        <f t="shared" si="9"/>
        <v>1</v>
      </c>
      <c r="S46" s="3">
        <f t="shared" si="10"/>
        <v>215</v>
      </c>
      <c r="T46" s="3">
        <f t="shared" si="11"/>
        <v>1</v>
      </c>
    </row>
    <row r="47" spans="1:20" ht="17.25">
      <c r="A47" s="86">
        <v>306</v>
      </c>
      <c r="B47" s="86">
        <v>6</v>
      </c>
      <c r="C47" s="86" t="str">
        <f>'Classement Sec. 2'!C$10</f>
        <v>É.S. du Triolet</v>
      </c>
      <c r="D47" s="15" t="str">
        <f>LEFT('Horaire simplifié'!A46,3)</f>
        <v>S2E</v>
      </c>
      <c r="E47" s="3">
        <v>195</v>
      </c>
      <c r="F47" s="15" t="str">
        <f>RIGHT('Horaire simplifié'!A46,3)</f>
        <v>S2F</v>
      </c>
      <c r="G47" s="3">
        <v>405</v>
      </c>
      <c r="H47" s="3" t="str">
        <f>'Classement Sec. 2'!C$11</f>
        <v>É.S. Sophie-Barat A</v>
      </c>
      <c r="I47" s="15">
        <f t="shared" si="0"/>
        <v>0</v>
      </c>
      <c r="J47" s="15">
        <f t="shared" si="1"/>
        <v>0</v>
      </c>
      <c r="K47" s="15">
        <f t="shared" si="2"/>
        <v>2</v>
      </c>
      <c r="L47" s="15">
        <f t="shared" si="3"/>
        <v>1</v>
      </c>
      <c r="M47" s="15">
        <f t="shared" si="4"/>
        <v>0</v>
      </c>
      <c r="N47" s="15">
        <f t="shared" si="12"/>
        <v>1</v>
      </c>
      <c r="O47" s="15">
        <f t="shared" si="6"/>
        <v>0</v>
      </c>
      <c r="P47" s="13">
        <f t="shared" si="7"/>
        <v>0</v>
      </c>
      <c r="Q47" s="3">
        <f t="shared" si="8"/>
        <v>405</v>
      </c>
      <c r="R47" s="3">
        <f t="shared" si="9"/>
        <v>1</v>
      </c>
      <c r="S47" s="3">
        <f t="shared" si="10"/>
        <v>195</v>
      </c>
      <c r="T47" s="3">
        <f t="shared" si="11"/>
        <v>1</v>
      </c>
    </row>
    <row r="48" spans="1:20" ht="17.25">
      <c r="A48" s="86">
        <v>307</v>
      </c>
      <c r="B48" s="86">
        <v>7</v>
      </c>
      <c r="C48" s="86" t="str">
        <f>'Classement Sec. 2'!C$16</f>
        <v>Collège Jean-de-Brébeuf A</v>
      </c>
      <c r="D48" s="15" t="str">
        <f>LEFT('Horaire simplifié'!A47,3)</f>
        <v>S2H</v>
      </c>
      <c r="E48" s="3">
        <v>470</v>
      </c>
      <c r="F48" s="15" t="str">
        <f>RIGHT('Horaire simplifié'!A47,3)</f>
        <v>S2I</v>
      </c>
      <c r="G48" s="3">
        <v>175</v>
      </c>
      <c r="H48" s="3" t="str">
        <f>'Classement Sec. 2'!C$17</f>
        <v>É.S. de Mortagne B</v>
      </c>
      <c r="I48" s="15">
        <f t="shared" si="0"/>
        <v>2</v>
      </c>
      <c r="J48" s="15">
        <f t="shared" si="1"/>
        <v>1</v>
      </c>
      <c r="K48" s="15">
        <f t="shared" si="2"/>
        <v>0</v>
      </c>
      <c r="L48" s="15">
        <f t="shared" si="3"/>
        <v>0</v>
      </c>
      <c r="M48" s="15">
        <f t="shared" si="4"/>
        <v>0</v>
      </c>
      <c r="N48" s="15">
        <f t="shared" si="12"/>
        <v>0</v>
      </c>
      <c r="O48" s="15">
        <f t="shared" si="6"/>
        <v>0</v>
      </c>
      <c r="P48" s="13">
        <f t="shared" si="7"/>
        <v>1</v>
      </c>
      <c r="Q48" s="3">
        <f t="shared" si="8"/>
        <v>175</v>
      </c>
      <c r="R48" s="3">
        <f t="shared" si="9"/>
        <v>1</v>
      </c>
      <c r="S48" s="3">
        <f t="shared" si="10"/>
        <v>470</v>
      </c>
      <c r="T48" s="3">
        <f t="shared" si="11"/>
        <v>1</v>
      </c>
    </row>
    <row r="49" spans="1:20" ht="17.25">
      <c r="A49" s="86">
        <v>308</v>
      </c>
      <c r="B49" s="86">
        <v>8</v>
      </c>
      <c r="C49" s="86" t="str">
        <f>'Classement Sec. 2'!C$22</f>
        <v>Collège Jean-Eudes B</v>
      </c>
      <c r="D49" s="15" t="str">
        <f>LEFT('Horaire simplifié'!A48,3)</f>
        <v>S2K</v>
      </c>
      <c r="E49" s="3">
        <v>380</v>
      </c>
      <c r="F49" s="15" t="str">
        <f>RIGHT('Horaire simplifié'!A48,3)</f>
        <v>S2L</v>
      </c>
      <c r="G49" s="3">
        <v>240</v>
      </c>
      <c r="H49" s="3" t="str">
        <f>'Classement Sec. 2'!C$23</f>
        <v>Collège de Montréal</v>
      </c>
      <c r="I49" s="15">
        <f t="shared" si="0"/>
        <v>2</v>
      </c>
      <c r="J49" s="15">
        <f t="shared" si="1"/>
        <v>1</v>
      </c>
      <c r="K49" s="15">
        <f t="shared" si="2"/>
        <v>0</v>
      </c>
      <c r="L49" s="15">
        <f t="shared" si="3"/>
        <v>0</v>
      </c>
      <c r="M49" s="15">
        <f t="shared" si="4"/>
        <v>0</v>
      </c>
      <c r="N49" s="15">
        <f t="shared" si="12"/>
        <v>0</v>
      </c>
      <c r="O49" s="15">
        <f t="shared" si="6"/>
        <v>0</v>
      </c>
      <c r="P49" s="13">
        <f t="shared" si="7"/>
        <v>1</v>
      </c>
      <c r="Q49" s="3">
        <f t="shared" si="8"/>
        <v>240</v>
      </c>
      <c r="R49" s="3">
        <f t="shared" si="9"/>
        <v>1</v>
      </c>
      <c r="S49" s="3">
        <f t="shared" si="10"/>
        <v>380</v>
      </c>
      <c r="T49" s="3">
        <f t="shared" si="11"/>
        <v>1</v>
      </c>
    </row>
    <row r="50" spans="1:20" ht="17.25">
      <c r="A50" s="86">
        <v>309</v>
      </c>
      <c r="B50" s="86">
        <v>9</v>
      </c>
      <c r="C50" s="86" t="str">
        <f>'Classement Sec. 3'!C$4</f>
        <v>É.S. Sophie-Barat</v>
      </c>
      <c r="D50" s="15" t="str">
        <f>LEFT('Horaire simplifié'!A49,3)</f>
        <v>S3B</v>
      </c>
      <c r="E50" s="3">
        <v>480</v>
      </c>
      <c r="F50" s="15" t="str">
        <f>RIGHT('Horaire simplifié'!A49,3)</f>
        <v>S3C</v>
      </c>
      <c r="G50" s="3">
        <v>305</v>
      </c>
      <c r="H50" s="3" t="str">
        <f>'Classement Sec. 3'!C$5</f>
        <v>Académie Saint-Louis</v>
      </c>
      <c r="I50" s="15">
        <f t="shared" si="0"/>
        <v>2</v>
      </c>
      <c r="J50" s="15">
        <f t="shared" si="1"/>
        <v>1</v>
      </c>
      <c r="K50" s="15">
        <f t="shared" si="2"/>
        <v>0</v>
      </c>
      <c r="L50" s="15">
        <f t="shared" si="3"/>
        <v>0</v>
      </c>
      <c r="M50" s="15">
        <f t="shared" si="4"/>
        <v>0</v>
      </c>
      <c r="N50" s="15">
        <f t="shared" si="12"/>
        <v>0</v>
      </c>
      <c r="O50" s="15">
        <f t="shared" si="6"/>
        <v>0</v>
      </c>
      <c r="P50" s="13">
        <f t="shared" si="7"/>
        <v>1</v>
      </c>
      <c r="Q50" s="3">
        <f t="shared" si="8"/>
        <v>305</v>
      </c>
      <c r="R50" s="3">
        <f t="shared" si="9"/>
        <v>1</v>
      </c>
      <c r="S50" s="3">
        <f t="shared" si="10"/>
        <v>480</v>
      </c>
      <c r="T50" s="3">
        <f t="shared" si="11"/>
        <v>1</v>
      </c>
    </row>
    <row r="51" spans="1:20" ht="17.25">
      <c r="A51" s="86">
        <v>310</v>
      </c>
      <c r="B51" s="86">
        <v>10</v>
      </c>
      <c r="C51" s="86" t="str">
        <f>'Classement Sec. 3'!C$10</f>
        <v>Collège Durocher Saint-Lambert A</v>
      </c>
      <c r="D51" s="15" t="str">
        <f>LEFT('Horaire simplifié'!A50,3)</f>
        <v>S3E</v>
      </c>
      <c r="E51" s="3">
        <v>455</v>
      </c>
      <c r="F51" s="15" t="str">
        <f>RIGHT('Horaire simplifié'!A50,3)</f>
        <v>S3F</v>
      </c>
      <c r="G51" s="3">
        <v>220</v>
      </c>
      <c r="H51" s="3" t="str">
        <f>'Classement Sec. 3'!C$11</f>
        <v>Collège Saint-Joseph de Hull</v>
      </c>
      <c r="I51" s="15">
        <f t="shared" si="0"/>
        <v>2</v>
      </c>
      <c r="J51" s="15">
        <f t="shared" si="1"/>
        <v>1</v>
      </c>
      <c r="K51" s="15">
        <f t="shared" si="2"/>
        <v>0</v>
      </c>
      <c r="L51" s="15">
        <f t="shared" si="3"/>
        <v>0</v>
      </c>
      <c r="M51" s="15">
        <f t="shared" si="4"/>
        <v>0</v>
      </c>
      <c r="N51" s="15">
        <f t="shared" si="12"/>
        <v>0</v>
      </c>
      <c r="O51" s="15">
        <f t="shared" si="6"/>
        <v>0</v>
      </c>
      <c r="P51" s="13">
        <f t="shared" si="7"/>
        <v>1</v>
      </c>
      <c r="Q51" s="3">
        <f t="shared" si="8"/>
        <v>220</v>
      </c>
      <c r="R51" s="3">
        <f t="shared" si="9"/>
        <v>1</v>
      </c>
      <c r="S51" s="3">
        <f t="shared" si="10"/>
        <v>455</v>
      </c>
      <c r="T51" s="3">
        <f t="shared" si="11"/>
        <v>1</v>
      </c>
    </row>
    <row r="52" spans="1:20" ht="17.25">
      <c r="A52" s="86">
        <v>311</v>
      </c>
      <c r="B52" s="86">
        <v>11</v>
      </c>
      <c r="C52" s="86" t="str">
        <f>'Classement Sec. 3'!C$16</f>
        <v>É.S. Mitchell-Montcalm B</v>
      </c>
      <c r="D52" s="15" t="str">
        <f>LEFT('Horaire simplifié'!A51,3)</f>
        <v>S3H</v>
      </c>
      <c r="E52" s="3">
        <v>260</v>
      </c>
      <c r="F52" s="10" t="str">
        <f>RIGHT('Horaire simplifié'!A51,3)</f>
        <v>S3I</v>
      </c>
      <c r="G52">
        <v>310</v>
      </c>
      <c r="H52" s="3" t="str">
        <f>'Classement Sec. 3'!C$17</f>
        <v>É.S. Samuel-de-Champlain</v>
      </c>
      <c r="I52" s="15">
        <f t="shared" si="0"/>
        <v>0</v>
      </c>
      <c r="J52" s="15">
        <f t="shared" si="1"/>
        <v>0</v>
      </c>
      <c r="K52" s="15">
        <f t="shared" si="2"/>
        <v>2</v>
      </c>
      <c r="L52" s="15">
        <f t="shared" si="3"/>
        <v>1</v>
      </c>
      <c r="M52" s="15">
        <f t="shared" si="4"/>
        <v>0</v>
      </c>
      <c r="N52" s="15">
        <f t="shared" si="12"/>
        <v>1</v>
      </c>
      <c r="O52" s="15">
        <f t="shared" si="6"/>
        <v>0</v>
      </c>
      <c r="P52" s="13">
        <f t="shared" si="7"/>
        <v>0</v>
      </c>
      <c r="Q52" s="3">
        <f t="shared" si="8"/>
        <v>310</v>
      </c>
      <c r="R52" s="3">
        <f t="shared" si="9"/>
        <v>1</v>
      </c>
      <c r="S52" s="3">
        <f t="shared" si="10"/>
        <v>260</v>
      </c>
      <c r="T52" s="3">
        <f t="shared" si="11"/>
        <v>1</v>
      </c>
    </row>
    <row r="53" spans="1:20" ht="17.25">
      <c r="A53" s="86">
        <v>312</v>
      </c>
      <c r="B53" s="86">
        <v>12</v>
      </c>
      <c r="C53" s="86" t="str">
        <f>'Classement Sec. 3'!C$22</f>
        <v>École d'éducation internationale de Laval A</v>
      </c>
      <c r="D53" s="15" t="str">
        <f>LEFT('Horaire simplifié'!A52,3)</f>
        <v>S3K</v>
      </c>
      <c r="E53" s="3">
        <v>395</v>
      </c>
      <c r="F53" s="15" t="str">
        <f>RIGHT('Horaire simplifié'!A52,3)</f>
        <v>S3L</v>
      </c>
      <c r="G53" s="3">
        <v>405</v>
      </c>
      <c r="H53" s="3" t="str">
        <f>'Classement Sec. 3'!C$23</f>
        <v>Collège Saint-Charles-Garnier A</v>
      </c>
      <c r="I53" s="15">
        <f t="shared" si="0"/>
        <v>0</v>
      </c>
      <c r="J53" s="15">
        <f t="shared" si="1"/>
        <v>0</v>
      </c>
      <c r="K53" s="15">
        <f t="shared" si="2"/>
        <v>2</v>
      </c>
      <c r="L53" s="15">
        <f t="shared" si="3"/>
        <v>1</v>
      </c>
      <c r="M53" s="15">
        <f t="shared" si="4"/>
        <v>0</v>
      </c>
      <c r="N53" s="15">
        <f t="shared" si="12"/>
        <v>1</v>
      </c>
      <c r="O53" s="15">
        <f t="shared" si="6"/>
        <v>0</v>
      </c>
      <c r="P53" s="13">
        <f t="shared" si="7"/>
        <v>0</v>
      </c>
      <c r="Q53" s="3">
        <f t="shared" si="8"/>
        <v>405</v>
      </c>
      <c r="R53" s="3">
        <f t="shared" si="9"/>
        <v>1</v>
      </c>
      <c r="S53" s="3">
        <f t="shared" si="10"/>
        <v>395</v>
      </c>
      <c r="T53" s="3">
        <f t="shared" si="11"/>
        <v>1</v>
      </c>
    </row>
    <row r="54" spans="1:20" ht="17.25">
      <c r="A54" s="86">
        <v>313</v>
      </c>
      <c r="B54" s="86">
        <v>13</v>
      </c>
      <c r="C54" s="86" t="str">
        <f>'Classement Sec. 4'!C$4</f>
        <v>École d'éducation internationale C</v>
      </c>
      <c r="D54" s="15" t="str">
        <f>LEFT('Horaire simplifié'!A53,3)</f>
        <v>S4B</v>
      </c>
      <c r="E54" s="3">
        <v>425</v>
      </c>
      <c r="F54" s="15" t="str">
        <f>RIGHT('Horaire simplifié'!A53,3)</f>
        <v>S4C</v>
      </c>
      <c r="G54" s="3">
        <v>275</v>
      </c>
      <c r="H54" s="3" t="str">
        <f>'Classement Sec. 4'!C$5</f>
        <v>Collège Jean-de-Brébeuf</v>
      </c>
      <c r="I54" s="15">
        <f t="shared" si="0"/>
        <v>2</v>
      </c>
      <c r="J54" s="15">
        <f t="shared" si="1"/>
        <v>1</v>
      </c>
      <c r="K54" s="15">
        <f t="shared" si="2"/>
        <v>0</v>
      </c>
      <c r="L54" s="15">
        <f t="shared" si="3"/>
        <v>0</v>
      </c>
      <c r="M54" s="15">
        <f t="shared" si="4"/>
        <v>0</v>
      </c>
      <c r="N54" s="15">
        <f t="shared" si="12"/>
        <v>0</v>
      </c>
      <c r="O54" s="15">
        <f t="shared" si="6"/>
        <v>0</v>
      </c>
      <c r="P54" s="13">
        <f t="shared" si="7"/>
        <v>1</v>
      </c>
      <c r="Q54" s="3">
        <f t="shared" si="8"/>
        <v>275</v>
      </c>
      <c r="R54" s="3">
        <f t="shared" si="9"/>
        <v>1</v>
      </c>
      <c r="S54" s="3">
        <f t="shared" si="10"/>
        <v>425</v>
      </c>
      <c r="T54" s="3">
        <f t="shared" si="11"/>
        <v>1</v>
      </c>
    </row>
    <row r="55" spans="1:20" ht="17.25">
      <c r="A55" s="86">
        <v>314</v>
      </c>
      <c r="B55" s="86">
        <v>14</v>
      </c>
      <c r="C55" s="86" t="str">
        <f>'Classement Sec. 4'!C$10</f>
        <v>Collège Sainte-Anne</v>
      </c>
      <c r="D55" s="15" t="str">
        <f>LEFT('Horaire simplifié'!A54,3)</f>
        <v>S4E</v>
      </c>
      <c r="E55" s="3">
        <v>335</v>
      </c>
      <c r="F55" s="15" t="str">
        <f>RIGHT('Horaire simplifié'!A54,3)</f>
        <v>S4F</v>
      </c>
      <c r="G55" s="3">
        <v>255</v>
      </c>
      <c r="H55" s="3" t="str">
        <f>'Classement Sec. 4'!C$11</f>
        <v>Collège Saint-Charles-Garnier A</v>
      </c>
      <c r="I55" s="15">
        <f t="shared" si="0"/>
        <v>2</v>
      </c>
      <c r="J55" s="15">
        <f t="shared" si="1"/>
        <v>1</v>
      </c>
      <c r="K55" s="15">
        <f t="shared" si="2"/>
        <v>0</v>
      </c>
      <c r="L55" s="15">
        <f t="shared" si="3"/>
        <v>0</v>
      </c>
      <c r="M55" s="15">
        <f t="shared" si="4"/>
        <v>0</v>
      </c>
      <c r="N55" s="15">
        <f t="shared" si="12"/>
        <v>0</v>
      </c>
      <c r="O55" s="15">
        <f t="shared" si="6"/>
        <v>0</v>
      </c>
      <c r="P55" s="13">
        <f t="shared" si="7"/>
        <v>1</v>
      </c>
      <c r="Q55" s="3">
        <f t="shared" si="8"/>
        <v>255</v>
      </c>
      <c r="R55" s="3">
        <f t="shared" si="9"/>
        <v>1</v>
      </c>
      <c r="S55" s="3">
        <f t="shared" si="10"/>
        <v>335</v>
      </c>
      <c r="T55" s="3">
        <f t="shared" si="11"/>
        <v>1</v>
      </c>
    </row>
    <row r="56" spans="1:20" ht="17.25">
      <c r="A56" s="86">
        <v>315</v>
      </c>
      <c r="B56" s="86">
        <v>15</v>
      </c>
      <c r="C56" s="86" t="str">
        <f>'Classement Sec. 4'!C$16</f>
        <v>École internationale du Phare</v>
      </c>
      <c r="D56" s="15" t="str">
        <f>LEFT('Horaire simplifié'!A55,3)</f>
        <v>S4H</v>
      </c>
      <c r="E56" s="3">
        <v>260</v>
      </c>
      <c r="F56" s="15" t="str">
        <f>RIGHT('Horaire simplifié'!A55,3)</f>
        <v>S4I</v>
      </c>
      <c r="G56" s="3">
        <v>360</v>
      </c>
      <c r="H56" s="3" t="str">
        <f>'Classement Sec. 4'!C$17</f>
        <v>É.S. Joseph-François-Perrault A</v>
      </c>
      <c r="I56" s="15">
        <f t="shared" si="0"/>
        <v>0</v>
      </c>
      <c r="J56" s="15">
        <f t="shared" si="1"/>
        <v>0</v>
      </c>
      <c r="K56" s="15">
        <f t="shared" si="2"/>
        <v>2</v>
      </c>
      <c r="L56" s="15">
        <f t="shared" si="3"/>
        <v>1</v>
      </c>
      <c r="M56" s="15">
        <f t="shared" si="4"/>
        <v>0</v>
      </c>
      <c r="N56" s="15">
        <f t="shared" si="12"/>
        <v>1</v>
      </c>
      <c r="O56" s="15">
        <f t="shared" si="6"/>
        <v>0</v>
      </c>
      <c r="P56" s="13">
        <f t="shared" si="7"/>
        <v>0</v>
      </c>
      <c r="Q56" s="3">
        <f t="shared" si="8"/>
        <v>360</v>
      </c>
      <c r="R56" s="3">
        <f t="shared" si="9"/>
        <v>1</v>
      </c>
      <c r="S56" s="3">
        <f t="shared" si="10"/>
        <v>260</v>
      </c>
      <c r="T56" s="3">
        <f t="shared" si="11"/>
        <v>1</v>
      </c>
    </row>
    <row r="57" spans="1:20" ht="17.25">
      <c r="A57" s="86">
        <v>316</v>
      </c>
      <c r="B57" s="86">
        <v>16</v>
      </c>
      <c r="C57" s="86" t="str">
        <f>'Classement Sec. 4'!C$22</f>
        <v>É.S. de l'Île</v>
      </c>
      <c r="D57" s="15" t="str">
        <f>LEFT('Horaire simplifié'!A56,3)</f>
        <v>S4K</v>
      </c>
      <c r="E57" s="3">
        <v>330</v>
      </c>
      <c r="F57" s="15" t="str">
        <f>RIGHT('Horaire simplifié'!A56,3)</f>
        <v>S4L</v>
      </c>
      <c r="G57" s="3">
        <v>435</v>
      </c>
      <c r="H57" s="3" t="str">
        <f>'Classement Sec. 4'!C$23</f>
        <v>É.S. Samuel-de-Champlain</v>
      </c>
      <c r="I57" s="15">
        <f t="shared" si="0"/>
        <v>0</v>
      </c>
      <c r="J57" s="15">
        <f t="shared" si="1"/>
        <v>0</v>
      </c>
      <c r="K57" s="15">
        <f t="shared" si="2"/>
        <v>2</v>
      </c>
      <c r="L57" s="15">
        <f t="shared" si="3"/>
        <v>1</v>
      </c>
      <c r="M57" s="15">
        <f t="shared" si="4"/>
        <v>0</v>
      </c>
      <c r="N57" s="15">
        <f t="shared" si="12"/>
        <v>1</v>
      </c>
      <c r="O57" s="15">
        <f t="shared" si="6"/>
        <v>0</v>
      </c>
      <c r="P57" s="13">
        <f t="shared" si="7"/>
        <v>0</v>
      </c>
      <c r="Q57" s="3">
        <f t="shared" si="8"/>
        <v>435</v>
      </c>
      <c r="R57" s="3">
        <f t="shared" si="9"/>
        <v>1</v>
      </c>
      <c r="S57" s="3">
        <f t="shared" si="10"/>
        <v>330</v>
      </c>
      <c r="T57" s="3">
        <f t="shared" si="11"/>
        <v>1</v>
      </c>
    </row>
    <row r="58" spans="1:20" ht="17.25">
      <c r="A58" s="86">
        <v>317</v>
      </c>
      <c r="B58" s="86">
        <v>17</v>
      </c>
      <c r="C58" s="86" t="str">
        <f>'Classement Sec. 5'!C$4</f>
        <v>Collège François-de-Laval</v>
      </c>
      <c r="D58" s="15" t="str">
        <f>LEFT('Horaire simplifié'!A57,3)</f>
        <v>S5B</v>
      </c>
      <c r="E58" s="3">
        <v>175</v>
      </c>
      <c r="F58" s="15" t="str">
        <f>RIGHT('Horaire simplifié'!A57,3)</f>
        <v>S5C</v>
      </c>
      <c r="G58" s="3">
        <v>585</v>
      </c>
      <c r="H58" s="3" t="str">
        <f>'Classement Sec. 5'!C$5</f>
        <v>Collège Mont-Saint-Louis A</v>
      </c>
      <c r="I58" s="15">
        <f t="shared" si="0"/>
        <v>0</v>
      </c>
      <c r="J58" s="15">
        <f t="shared" si="1"/>
        <v>0</v>
      </c>
      <c r="K58" s="15">
        <f t="shared" si="2"/>
        <v>2</v>
      </c>
      <c r="L58" s="15">
        <f t="shared" si="3"/>
        <v>1</v>
      </c>
      <c r="M58" s="15">
        <f t="shared" si="4"/>
        <v>0</v>
      </c>
      <c r="N58" s="15">
        <f t="shared" si="12"/>
        <v>1</v>
      </c>
      <c r="O58" s="15">
        <f t="shared" si="6"/>
        <v>0</v>
      </c>
      <c r="P58" s="13">
        <f t="shared" si="7"/>
        <v>0</v>
      </c>
      <c r="Q58" s="3">
        <f t="shared" si="8"/>
        <v>585</v>
      </c>
      <c r="R58" s="3">
        <f t="shared" si="9"/>
        <v>1</v>
      </c>
      <c r="S58" s="3">
        <f t="shared" si="10"/>
        <v>175</v>
      </c>
      <c r="T58" s="3">
        <f t="shared" si="11"/>
        <v>1</v>
      </c>
    </row>
    <row r="59" spans="1:20" ht="17.25">
      <c r="A59" s="86">
        <v>318</v>
      </c>
      <c r="B59" s="86">
        <v>18</v>
      </c>
      <c r="C59" s="86" t="str">
        <f>'Classement Sec. 5'!C$10</f>
        <v>Académie Saint-Louis</v>
      </c>
      <c r="D59" s="15" t="str">
        <f>LEFT('Horaire simplifié'!A58,3)</f>
        <v>S5E</v>
      </c>
      <c r="E59" s="3">
        <v>185</v>
      </c>
      <c r="F59" s="15" t="str">
        <f>RIGHT('Horaire simplifié'!A58,3)</f>
        <v>S5F</v>
      </c>
      <c r="G59" s="3">
        <v>405</v>
      </c>
      <c r="H59" s="3" t="str">
        <f>'Classement Sec. 5'!C$11</f>
        <v>Collège Jean-Eudes B</v>
      </c>
      <c r="I59" s="15">
        <f t="shared" si="0"/>
        <v>0</v>
      </c>
      <c r="J59" s="15">
        <f t="shared" si="1"/>
        <v>0</v>
      </c>
      <c r="K59" s="15">
        <f t="shared" si="2"/>
        <v>2</v>
      </c>
      <c r="L59" s="15">
        <f t="shared" si="3"/>
        <v>1</v>
      </c>
      <c r="M59" s="15">
        <f t="shared" si="4"/>
        <v>0</v>
      </c>
      <c r="N59" s="15">
        <f t="shared" si="12"/>
        <v>1</v>
      </c>
      <c r="O59" s="15">
        <f t="shared" si="6"/>
        <v>0</v>
      </c>
      <c r="P59" s="13">
        <f t="shared" si="7"/>
        <v>0</v>
      </c>
      <c r="Q59" s="3">
        <f t="shared" si="8"/>
        <v>405</v>
      </c>
      <c r="R59" s="3">
        <f t="shared" si="9"/>
        <v>1</v>
      </c>
      <c r="S59" s="3">
        <f t="shared" si="10"/>
        <v>185</v>
      </c>
      <c r="T59" s="3">
        <f t="shared" si="11"/>
        <v>1</v>
      </c>
    </row>
    <row r="60" spans="1:20" ht="17.25">
      <c r="A60" s="86">
        <v>319</v>
      </c>
      <c r="B60" s="86">
        <v>19</v>
      </c>
      <c r="C60" s="86" t="str">
        <f>'Classement Sec. 5'!C$16</f>
        <v>Collège Regina Assumpta B</v>
      </c>
      <c r="D60" s="15" t="str">
        <f>LEFT('Horaire simplifié'!A59,3)</f>
        <v>S5H</v>
      </c>
      <c r="E60" s="3">
        <v>385</v>
      </c>
      <c r="F60" s="15" t="str">
        <f>RIGHT('Horaire simplifié'!A59,3)</f>
        <v>S5I</v>
      </c>
      <c r="G60" s="3">
        <v>285</v>
      </c>
      <c r="H60" s="3" t="str">
        <f>'Classement Sec. 5'!C$17</f>
        <v>É.S. Samuel-de-Champlain</v>
      </c>
      <c r="I60" s="15">
        <f t="shared" si="0"/>
        <v>2</v>
      </c>
      <c r="J60" s="15">
        <f t="shared" si="1"/>
        <v>1</v>
      </c>
      <c r="K60" s="15">
        <f t="shared" si="2"/>
        <v>0</v>
      </c>
      <c r="L60" s="15">
        <f t="shared" si="3"/>
        <v>0</v>
      </c>
      <c r="M60" s="15">
        <f t="shared" si="4"/>
        <v>0</v>
      </c>
      <c r="N60" s="15">
        <f t="shared" si="12"/>
        <v>0</v>
      </c>
      <c r="O60" s="15">
        <f t="shared" si="6"/>
        <v>0</v>
      </c>
      <c r="P60" s="13">
        <f t="shared" si="7"/>
        <v>1</v>
      </c>
      <c r="Q60" s="3">
        <f t="shared" si="8"/>
        <v>285</v>
      </c>
      <c r="R60" s="3">
        <f t="shared" si="9"/>
        <v>1</v>
      </c>
      <c r="S60" s="3">
        <f t="shared" si="10"/>
        <v>385</v>
      </c>
      <c r="T60" s="3">
        <f t="shared" si="11"/>
        <v>1</v>
      </c>
    </row>
    <row r="61" spans="1:20" ht="17.25">
      <c r="A61" s="86">
        <v>320</v>
      </c>
      <c r="B61" s="86">
        <v>20</v>
      </c>
      <c r="C61" s="86" t="str">
        <f>'Classement Sec. 5'!C$22</f>
        <v>Collège Mont Notre-Dame</v>
      </c>
      <c r="D61" s="15" t="str">
        <f>LEFT('Horaire simplifié'!A60,3)</f>
        <v>S5K</v>
      </c>
      <c r="E61" s="3">
        <v>275</v>
      </c>
      <c r="F61" s="15" t="str">
        <f>RIGHT('Horaire simplifié'!A60,3)</f>
        <v>S5L</v>
      </c>
      <c r="G61" s="3">
        <v>390</v>
      </c>
      <c r="H61" s="3" t="str">
        <f>'Classement Sec. 5'!C$23</f>
        <v>Collège Saint-Charles-Garnier</v>
      </c>
      <c r="I61" s="15">
        <f t="shared" si="0"/>
        <v>0</v>
      </c>
      <c r="J61" s="15">
        <f t="shared" si="1"/>
        <v>0</v>
      </c>
      <c r="K61" s="15">
        <f t="shared" si="2"/>
        <v>2</v>
      </c>
      <c r="L61" s="15">
        <f t="shared" si="3"/>
        <v>1</v>
      </c>
      <c r="M61" s="15">
        <f t="shared" si="4"/>
        <v>0</v>
      </c>
      <c r="N61" s="15">
        <f t="shared" si="12"/>
        <v>1</v>
      </c>
      <c r="O61" s="15">
        <f t="shared" si="6"/>
        <v>0</v>
      </c>
      <c r="P61" s="13">
        <f t="shared" si="7"/>
        <v>0</v>
      </c>
      <c r="Q61" s="3">
        <f t="shared" si="8"/>
        <v>390</v>
      </c>
      <c r="R61" s="3">
        <f t="shared" si="9"/>
        <v>1</v>
      </c>
      <c r="S61" s="3">
        <f t="shared" si="10"/>
        <v>275</v>
      </c>
      <c r="T61" s="3">
        <f t="shared" si="11"/>
        <v>1</v>
      </c>
    </row>
    <row r="62" spans="1:20" ht="17.25">
      <c r="A62" s="86">
        <v>401</v>
      </c>
      <c r="B62" s="86">
        <v>1</v>
      </c>
      <c r="C62" s="86" t="str">
        <f>'Classement Sec. 1'!R$5</f>
        <v>Collège Notre-Dame-de-Lourdes B</v>
      </c>
      <c r="D62" s="15" t="str">
        <f>LEFT('Horaire simplifié'!A61,3)</f>
        <v>Z1A</v>
      </c>
      <c r="E62" s="3">
        <v>370</v>
      </c>
      <c r="F62" s="15" t="str">
        <f>RIGHT('Horaire simplifié'!A61,3)</f>
        <v>Z1B</v>
      </c>
      <c r="G62" s="3">
        <v>450</v>
      </c>
      <c r="H62" s="86" t="str">
        <f>'Classement Sec. 1'!R$6</f>
        <v>Collège Mont-Saint-Louis B</v>
      </c>
      <c r="I62" s="15">
        <f t="shared" si="0"/>
        <v>0</v>
      </c>
      <c r="J62" s="15">
        <f t="shared" si="1"/>
        <v>0</v>
      </c>
      <c r="K62" s="15">
        <f t="shared" si="2"/>
        <v>2</v>
      </c>
      <c r="L62" s="15">
        <f t="shared" si="3"/>
        <v>1</v>
      </c>
      <c r="M62" s="15">
        <f t="shared" si="4"/>
        <v>0</v>
      </c>
      <c r="N62" s="15">
        <f t="shared" si="12"/>
        <v>1</v>
      </c>
      <c r="O62" s="15">
        <f t="shared" si="6"/>
        <v>0</v>
      </c>
      <c r="P62" s="13">
        <f t="shared" si="7"/>
        <v>0</v>
      </c>
      <c r="Q62" s="3">
        <f t="shared" si="8"/>
        <v>450</v>
      </c>
      <c r="R62" s="3">
        <f t="shared" si="9"/>
        <v>1</v>
      </c>
      <c r="S62" s="3">
        <f t="shared" si="10"/>
        <v>370</v>
      </c>
      <c r="T62" s="3">
        <f t="shared" si="11"/>
        <v>1</v>
      </c>
    </row>
    <row r="63" spans="1:20" ht="17.25">
      <c r="A63" s="86">
        <v>402</v>
      </c>
      <c r="B63" s="86">
        <v>2</v>
      </c>
      <c r="C63" s="86" t="str">
        <f>'Classement Sec. 1'!R$8</f>
        <v>Juvénat Notre-Dame du St-Laurent B</v>
      </c>
      <c r="D63" s="15" t="str">
        <f>LEFT('Horaire simplifié'!A62,3)</f>
        <v>Z1C</v>
      </c>
      <c r="E63" s="3">
        <v>395</v>
      </c>
      <c r="F63" s="15" t="str">
        <f>RIGHT('Horaire simplifié'!A62,3)</f>
        <v>Z1D</v>
      </c>
      <c r="G63" s="3">
        <v>415</v>
      </c>
      <c r="H63" s="86" t="str">
        <f>'Classement Sec. 1'!R$9</f>
        <v>É.S. Sophie-Barat A</v>
      </c>
      <c r="I63" s="15">
        <f t="shared" si="0"/>
        <v>0</v>
      </c>
      <c r="J63" s="15">
        <f t="shared" si="1"/>
        <v>0</v>
      </c>
      <c r="K63" s="15">
        <f t="shared" si="2"/>
        <v>2</v>
      </c>
      <c r="L63" s="15">
        <f t="shared" si="3"/>
        <v>1</v>
      </c>
      <c r="M63" s="15">
        <f t="shared" si="4"/>
        <v>0</v>
      </c>
      <c r="N63" s="15">
        <f t="shared" si="12"/>
        <v>1</v>
      </c>
      <c r="O63" s="15">
        <f t="shared" si="6"/>
        <v>0</v>
      </c>
      <c r="P63" s="13">
        <f t="shared" si="7"/>
        <v>0</v>
      </c>
      <c r="Q63" s="3">
        <f t="shared" si="8"/>
        <v>415</v>
      </c>
      <c r="R63" s="3">
        <f t="shared" si="9"/>
        <v>1</v>
      </c>
      <c r="S63" s="3">
        <f t="shared" si="10"/>
        <v>395</v>
      </c>
      <c r="T63" s="3">
        <f t="shared" si="11"/>
        <v>1</v>
      </c>
    </row>
    <row r="64" spans="1:20" ht="17.25">
      <c r="A64" s="86">
        <v>403</v>
      </c>
      <c r="B64" s="86">
        <v>3</v>
      </c>
      <c r="C64" s="86" t="str">
        <f>'Classement Sec. 1'!R$11</f>
        <v>Collège Saint-Alexandre de la Gatineau</v>
      </c>
      <c r="D64" s="15" t="str">
        <f>LEFT('Horaire simplifié'!A63,3)</f>
        <v>Z1E</v>
      </c>
      <c r="E64" s="3">
        <v>410</v>
      </c>
      <c r="F64" s="15" t="str">
        <f>RIGHT('Horaire simplifié'!A63,3)</f>
        <v>Z1F</v>
      </c>
      <c r="G64" s="3">
        <v>465</v>
      </c>
      <c r="H64" s="86" t="str">
        <f>'Classement Sec. 1'!R$12</f>
        <v>Collège Laval A</v>
      </c>
      <c r="I64" s="15">
        <f t="shared" si="0"/>
        <v>0</v>
      </c>
      <c r="J64" s="15">
        <f t="shared" si="1"/>
        <v>0</v>
      </c>
      <c r="K64" s="15">
        <f t="shared" si="2"/>
        <v>2</v>
      </c>
      <c r="L64" s="15">
        <f t="shared" si="3"/>
        <v>1</v>
      </c>
      <c r="M64" s="15">
        <f t="shared" si="4"/>
        <v>0</v>
      </c>
      <c r="N64" s="15">
        <f t="shared" si="12"/>
        <v>1</v>
      </c>
      <c r="O64" s="15">
        <f t="shared" si="6"/>
        <v>0</v>
      </c>
      <c r="P64" s="13">
        <f t="shared" si="7"/>
        <v>0</v>
      </c>
      <c r="Q64" s="3">
        <f t="shared" si="8"/>
        <v>465</v>
      </c>
      <c r="R64" s="3">
        <f t="shared" si="9"/>
        <v>1</v>
      </c>
      <c r="S64" s="3">
        <f t="shared" si="10"/>
        <v>410</v>
      </c>
      <c r="T64" s="3">
        <f t="shared" si="11"/>
        <v>1</v>
      </c>
    </row>
    <row r="65" spans="1:20" ht="17.25">
      <c r="A65" s="86">
        <v>404</v>
      </c>
      <c r="B65" s="86">
        <v>4</v>
      </c>
      <c r="C65" s="86" t="str">
        <f>'Classement Sec. 1'!R$14</f>
        <v>Collège Durocher Saint-Lambert A</v>
      </c>
      <c r="D65" s="15" t="str">
        <f>LEFT('Horaire simplifié'!A64,3)</f>
        <v>Z1G</v>
      </c>
      <c r="E65" s="3">
        <v>395</v>
      </c>
      <c r="F65" s="15" t="str">
        <f>RIGHT('Horaire simplifié'!A64,3)</f>
        <v>Z1H</v>
      </c>
      <c r="G65" s="3">
        <v>325</v>
      </c>
      <c r="H65" s="86" t="str">
        <f>'Classement Sec. 1'!R$15</f>
        <v>Collège Mont-Saint-Louis A</v>
      </c>
      <c r="I65" s="15">
        <f t="shared" si="0"/>
        <v>2</v>
      </c>
      <c r="J65" s="15">
        <f t="shared" si="1"/>
        <v>1</v>
      </c>
      <c r="K65" s="15">
        <f t="shared" si="2"/>
        <v>0</v>
      </c>
      <c r="L65" s="15">
        <f t="shared" si="3"/>
        <v>0</v>
      </c>
      <c r="M65" s="15">
        <f t="shared" si="4"/>
        <v>0</v>
      </c>
      <c r="N65" s="15">
        <f t="shared" si="12"/>
        <v>0</v>
      </c>
      <c r="O65" s="15">
        <f t="shared" si="6"/>
        <v>0</v>
      </c>
      <c r="P65" s="13">
        <f t="shared" si="7"/>
        <v>1</v>
      </c>
      <c r="Q65" s="3">
        <f t="shared" si="8"/>
        <v>325</v>
      </c>
      <c r="R65" s="3">
        <f t="shared" si="9"/>
        <v>1</v>
      </c>
      <c r="S65" s="3">
        <f t="shared" si="10"/>
        <v>395</v>
      </c>
      <c r="T65" s="3">
        <f t="shared" si="11"/>
        <v>1</v>
      </c>
    </row>
    <row r="66" spans="1:20" ht="17.25">
      <c r="A66" s="86">
        <v>405</v>
      </c>
      <c r="B66" s="86">
        <v>5</v>
      </c>
      <c r="C66" s="86" t="str">
        <f>'Classement Sec. 1'!C$29</f>
        <v>Séminaire de Sherbrooke</v>
      </c>
      <c r="D66" s="15" t="str">
        <f>LEFT('Horaire simplifié'!A65,3)</f>
        <v>S1M</v>
      </c>
      <c r="E66" s="3">
        <v>450</v>
      </c>
      <c r="F66" s="15" t="str">
        <f>RIGHT('Horaire simplifié'!A65,3)</f>
        <v>S1N</v>
      </c>
      <c r="G66" s="3">
        <v>380</v>
      </c>
      <c r="H66" s="3" t="str">
        <f>'Classement Sec. 1'!C$30</f>
        <v>Collège Notre-Dame-de-Lourdes A</v>
      </c>
      <c r="I66" s="15">
        <f t="shared" si="0"/>
        <v>2</v>
      </c>
      <c r="J66" s="15">
        <f t="shared" si="1"/>
        <v>1</v>
      </c>
      <c r="K66" s="15">
        <f t="shared" si="2"/>
        <v>0</v>
      </c>
      <c r="L66" s="15">
        <f t="shared" si="3"/>
        <v>0</v>
      </c>
      <c r="M66" s="15">
        <f t="shared" si="4"/>
        <v>0</v>
      </c>
      <c r="N66" s="15">
        <f t="shared" si="12"/>
        <v>0</v>
      </c>
      <c r="O66" s="15">
        <f t="shared" si="6"/>
        <v>0</v>
      </c>
      <c r="P66" s="13">
        <f t="shared" si="7"/>
        <v>1</v>
      </c>
      <c r="Q66" s="3">
        <f t="shared" si="8"/>
        <v>380</v>
      </c>
      <c r="R66" s="3">
        <f t="shared" si="9"/>
        <v>1</v>
      </c>
      <c r="S66" s="3">
        <f t="shared" si="10"/>
        <v>450</v>
      </c>
      <c r="T66" s="3">
        <f t="shared" si="11"/>
        <v>1</v>
      </c>
    </row>
    <row r="67" spans="1:20" ht="17.25">
      <c r="A67" s="86">
        <v>406</v>
      </c>
      <c r="B67" s="86">
        <v>6</v>
      </c>
      <c r="C67" s="86" t="str">
        <f>'Classement Sec. 1'!C$31</f>
        <v>École d’éducation internationale de Laval A</v>
      </c>
      <c r="D67" s="15" t="str">
        <f>LEFT('Horaire simplifié'!A66,3)</f>
        <v>S1O</v>
      </c>
      <c r="E67" s="3">
        <v>360</v>
      </c>
      <c r="F67" s="15" t="str">
        <f>RIGHT('Horaire simplifié'!A66,3)</f>
        <v>S1P</v>
      </c>
      <c r="G67" s="3">
        <v>450</v>
      </c>
      <c r="H67" s="3" t="str">
        <f>'Classement Sec. 1'!C$32</f>
        <v>É.S. Samuel-de-Champlain</v>
      </c>
      <c r="I67" s="15">
        <f t="shared" ref="I67:I130" si="13">IF(AND(E67=0,G67=0),0,IF(E67-G67&gt;0,2,IF(G67-E67&gt;0,0,1)))</f>
        <v>0</v>
      </c>
      <c r="J67" s="15">
        <f t="shared" ref="J67:J130" si="14">IF(I67=2,1,0)</f>
        <v>0</v>
      </c>
      <c r="K67" s="15">
        <f t="shared" ref="K67:K130" si="15">IF(AND(E67=0,G67=0),0,2-I67)</f>
        <v>2</v>
      </c>
      <c r="L67" s="15">
        <f t="shared" ref="L67:L130" si="16">IF(K67=2,1,0)</f>
        <v>1</v>
      </c>
      <c r="M67" s="15">
        <f t="shared" ref="M67:M130" si="17">IF(I67=1,1,0)</f>
        <v>0</v>
      </c>
      <c r="N67" s="15">
        <f t="shared" ref="N67:N98" si="18">L67</f>
        <v>1</v>
      </c>
      <c r="O67" s="15">
        <f t="shared" ref="O67:O130" si="19">M67</f>
        <v>0</v>
      </c>
      <c r="P67" s="13">
        <f t="shared" ref="P67:P130" si="20">J67</f>
        <v>0</v>
      </c>
      <c r="Q67" s="3">
        <f t="shared" ref="Q67:Q130" si="21">G67</f>
        <v>450</v>
      </c>
      <c r="R67" s="3">
        <f t="shared" ref="R67:R130" si="22">NOT(AND(E67=0,G67=0))*1</f>
        <v>1</v>
      </c>
      <c r="S67" s="3">
        <f t="shared" ref="S67:S130" si="23">E67</f>
        <v>360</v>
      </c>
      <c r="T67" s="3">
        <f t="shared" ref="T67:T130" si="24">NOT(AND(E67=0,G67=0))*1</f>
        <v>1</v>
      </c>
    </row>
    <row r="68" spans="1:20" ht="17.25">
      <c r="A68" s="86">
        <v>407</v>
      </c>
      <c r="B68" s="86">
        <v>7</v>
      </c>
      <c r="C68" s="86" t="str">
        <f>'Classement Sec. 2'!R$5</f>
        <v>Collège Saint-Hilaire</v>
      </c>
      <c r="D68" s="15" t="str">
        <f>LEFT('Horaire simplifié'!A67,3)</f>
        <v>Z2A</v>
      </c>
      <c r="E68" s="3">
        <v>300</v>
      </c>
      <c r="F68" s="15" t="str">
        <f>RIGHT('Horaire simplifié'!A67,3)</f>
        <v>Z2B</v>
      </c>
      <c r="G68" s="3">
        <v>330</v>
      </c>
      <c r="H68" s="86" t="str">
        <f>'Classement Sec. 2'!R$6</f>
        <v>É.S. Sophie-Barat A</v>
      </c>
      <c r="I68" s="15">
        <f t="shared" si="13"/>
        <v>0</v>
      </c>
      <c r="J68" s="15">
        <f t="shared" si="14"/>
        <v>0</v>
      </c>
      <c r="K68" s="15">
        <f t="shared" si="15"/>
        <v>2</v>
      </c>
      <c r="L68" s="15">
        <f t="shared" si="16"/>
        <v>1</v>
      </c>
      <c r="M68" s="15">
        <f t="shared" si="17"/>
        <v>0</v>
      </c>
      <c r="N68" s="15">
        <f t="shared" si="18"/>
        <v>1</v>
      </c>
      <c r="O68" s="15">
        <f t="shared" si="19"/>
        <v>0</v>
      </c>
      <c r="P68" s="13">
        <f t="shared" si="20"/>
        <v>0</v>
      </c>
      <c r="Q68" s="3">
        <f t="shared" si="21"/>
        <v>330</v>
      </c>
      <c r="R68" s="3">
        <f t="shared" si="22"/>
        <v>1</v>
      </c>
      <c r="S68" s="3">
        <f t="shared" si="23"/>
        <v>300</v>
      </c>
      <c r="T68" s="3">
        <f t="shared" si="24"/>
        <v>1</v>
      </c>
    </row>
    <row r="69" spans="1:20" ht="17.25">
      <c r="A69" s="86">
        <v>408</v>
      </c>
      <c r="B69" s="86">
        <v>8</v>
      </c>
      <c r="C69" s="86" t="str">
        <f>'Classement Sec. 2'!R$8</f>
        <v>Collège Jean-de-Brébeuf A</v>
      </c>
      <c r="D69" s="15" t="str">
        <f>LEFT('Horaire simplifié'!A68,3)</f>
        <v>Z2C</v>
      </c>
      <c r="E69" s="3">
        <v>415</v>
      </c>
      <c r="F69" s="15" t="str">
        <f>RIGHT('Horaire simplifié'!A68,3)</f>
        <v>Z2D</v>
      </c>
      <c r="G69" s="3">
        <v>335</v>
      </c>
      <c r="H69" s="86" t="str">
        <f>'Classement Sec. 2'!R$9</f>
        <v>Collège de Montréal</v>
      </c>
      <c r="I69" s="15">
        <f t="shared" si="13"/>
        <v>2</v>
      </c>
      <c r="J69" s="15">
        <f t="shared" si="14"/>
        <v>1</v>
      </c>
      <c r="K69" s="15">
        <f t="shared" si="15"/>
        <v>0</v>
      </c>
      <c r="L69" s="15">
        <f t="shared" si="16"/>
        <v>0</v>
      </c>
      <c r="M69" s="15">
        <f t="shared" si="17"/>
        <v>0</v>
      </c>
      <c r="N69" s="15">
        <f t="shared" si="18"/>
        <v>0</v>
      </c>
      <c r="O69" s="15">
        <f t="shared" si="19"/>
        <v>0</v>
      </c>
      <c r="P69" s="13">
        <f t="shared" si="20"/>
        <v>1</v>
      </c>
      <c r="Q69" s="3">
        <f t="shared" si="21"/>
        <v>335</v>
      </c>
      <c r="R69" s="3">
        <f t="shared" si="22"/>
        <v>1</v>
      </c>
      <c r="S69" s="3">
        <f t="shared" si="23"/>
        <v>415</v>
      </c>
      <c r="T69" s="3">
        <f t="shared" si="24"/>
        <v>1</v>
      </c>
    </row>
    <row r="70" spans="1:20" ht="17.25">
      <c r="A70" s="86">
        <v>409</v>
      </c>
      <c r="B70" s="86">
        <v>9</v>
      </c>
      <c r="C70" s="86" t="str">
        <f>'Classement Sec. 2'!R$11</f>
        <v>Collège Saint-Charles-Garnier C</v>
      </c>
      <c r="D70" s="15" t="str">
        <f>LEFT('Horaire simplifié'!A69,3)</f>
        <v>Z2E</v>
      </c>
      <c r="E70" s="3">
        <v>360</v>
      </c>
      <c r="F70" s="15" t="str">
        <f>RIGHT('Horaire simplifié'!A69,3)</f>
        <v>Z2F</v>
      </c>
      <c r="G70" s="3">
        <v>355</v>
      </c>
      <c r="H70" s="86" t="str">
        <f>'Classement Sec. 2'!R$12</f>
        <v>Collège Regina Assumpta B</v>
      </c>
      <c r="I70" s="15">
        <f t="shared" si="13"/>
        <v>2</v>
      </c>
      <c r="J70" s="15">
        <f t="shared" si="14"/>
        <v>1</v>
      </c>
      <c r="K70" s="15">
        <f t="shared" si="15"/>
        <v>0</v>
      </c>
      <c r="L70" s="15">
        <f t="shared" si="16"/>
        <v>0</v>
      </c>
      <c r="M70" s="15">
        <f t="shared" si="17"/>
        <v>0</v>
      </c>
      <c r="N70" s="15">
        <f t="shared" si="18"/>
        <v>0</v>
      </c>
      <c r="O70" s="15">
        <f t="shared" si="19"/>
        <v>0</v>
      </c>
      <c r="P70" s="13">
        <f t="shared" si="20"/>
        <v>1</v>
      </c>
      <c r="Q70" s="3">
        <f t="shared" si="21"/>
        <v>355</v>
      </c>
      <c r="R70" s="3">
        <f t="shared" si="22"/>
        <v>1</v>
      </c>
      <c r="S70" s="3">
        <f t="shared" si="23"/>
        <v>360</v>
      </c>
      <c r="T70" s="3">
        <f t="shared" si="24"/>
        <v>1</v>
      </c>
    </row>
    <row r="71" spans="1:20" ht="17.25">
      <c r="A71" s="86" t="s">
        <v>173</v>
      </c>
      <c r="B71" s="86" t="s">
        <v>174</v>
      </c>
      <c r="C71" s="86" t="str">
        <f>'Classement Sec. 2'!R$14</f>
        <v>Collège Jean-Eudes B</v>
      </c>
      <c r="D71" s="15" t="str">
        <f>LEFT('Horaire simplifié'!A70,3)</f>
        <v>Z2G</v>
      </c>
      <c r="E71" s="3">
        <v>260</v>
      </c>
      <c r="F71" s="15" t="str">
        <f>RIGHT('Horaire simplifié'!A70,3)</f>
        <v>Z2H</v>
      </c>
      <c r="G71" s="3">
        <v>345</v>
      </c>
      <c r="H71" s="86" t="str">
        <f>'Classement Sec. 2'!R$15</f>
        <v>Collège Saint-Charles-Garnier A</v>
      </c>
      <c r="I71" s="15">
        <f t="shared" si="13"/>
        <v>0</v>
      </c>
      <c r="J71" s="15">
        <f t="shared" si="14"/>
        <v>0</v>
      </c>
      <c r="K71" s="15">
        <f t="shared" si="15"/>
        <v>2</v>
      </c>
      <c r="L71" s="15">
        <f t="shared" si="16"/>
        <v>1</v>
      </c>
      <c r="M71" s="15">
        <f t="shared" si="17"/>
        <v>0</v>
      </c>
      <c r="N71" s="15">
        <f t="shared" si="18"/>
        <v>1</v>
      </c>
      <c r="O71" s="15">
        <f t="shared" si="19"/>
        <v>0</v>
      </c>
      <c r="P71" s="13">
        <f t="shared" si="20"/>
        <v>0</v>
      </c>
      <c r="Q71" s="3">
        <f t="shared" si="21"/>
        <v>345</v>
      </c>
      <c r="R71" s="3">
        <f t="shared" si="22"/>
        <v>1</v>
      </c>
      <c r="S71" s="3">
        <f t="shared" si="23"/>
        <v>260</v>
      </c>
      <c r="T71" s="3">
        <f t="shared" si="24"/>
        <v>1</v>
      </c>
    </row>
    <row r="72" spans="1:20" ht="17.25">
      <c r="A72" s="86">
        <v>411</v>
      </c>
      <c r="B72" s="86">
        <v>11</v>
      </c>
      <c r="C72" s="86" t="str">
        <f>'Classement Sec. 2'!C$29</f>
        <v>Collège Saint-Alexandre de la Gatineau</v>
      </c>
      <c r="D72" s="15" t="str">
        <f>LEFT('Horaire simplifié'!A71,3)</f>
        <v>S2M</v>
      </c>
      <c r="E72" s="3">
        <v>375</v>
      </c>
      <c r="F72" s="15" t="str">
        <f>RIGHT('Horaire simplifié'!A71,3)</f>
        <v>S2N</v>
      </c>
      <c r="G72" s="3">
        <v>245</v>
      </c>
      <c r="H72" s="3" t="str">
        <f>'Classement Sec. 2'!C$30</f>
        <v>É.S. du Triolet</v>
      </c>
      <c r="I72" s="15">
        <f t="shared" si="13"/>
        <v>2</v>
      </c>
      <c r="J72" s="15">
        <f t="shared" si="14"/>
        <v>1</v>
      </c>
      <c r="K72" s="15">
        <f t="shared" si="15"/>
        <v>0</v>
      </c>
      <c r="L72" s="15">
        <f t="shared" si="16"/>
        <v>0</v>
      </c>
      <c r="M72" s="15">
        <f t="shared" si="17"/>
        <v>0</v>
      </c>
      <c r="N72" s="15">
        <f t="shared" si="18"/>
        <v>0</v>
      </c>
      <c r="O72" s="15">
        <f t="shared" si="19"/>
        <v>0</v>
      </c>
      <c r="P72" s="13">
        <f t="shared" si="20"/>
        <v>1</v>
      </c>
      <c r="Q72" s="3">
        <f t="shared" si="21"/>
        <v>245</v>
      </c>
      <c r="R72" s="3">
        <f t="shared" si="22"/>
        <v>1</v>
      </c>
      <c r="S72" s="3">
        <f t="shared" si="23"/>
        <v>375</v>
      </c>
      <c r="T72" s="3">
        <f t="shared" si="24"/>
        <v>1</v>
      </c>
    </row>
    <row r="73" spans="1:20" ht="17.25">
      <c r="A73" s="86">
        <v>412</v>
      </c>
      <c r="B73" s="86">
        <v>12</v>
      </c>
      <c r="C73" s="86" t="str">
        <f>'Classement Sec. 2'!C$31</f>
        <v>É.S. de Mortagne B</v>
      </c>
      <c r="D73" s="15" t="str">
        <f>LEFT('Horaire simplifié'!A72,3)</f>
        <v>S2O</v>
      </c>
      <c r="E73" s="3">
        <v>260</v>
      </c>
      <c r="F73" s="15" t="str">
        <f>RIGHT('Horaire simplifié'!A72,3)</f>
        <v>S2P</v>
      </c>
      <c r="G73" s="3">
        <v>365</v>
      </c>
      <c r="H73" s="3" t="str">
        <f>'Classement Sec. 2'!C$32</f>
        <v>Séminaire de Sherbrooke A</v>
      </c>
      <c r="I73" s="15">
        <f t="shared" si="13"/>
        <v>0</v>
      </c>
      <c r="J73" s="15">
        <f t="shared" si="14"/>
        <v>0</v>
      </c>
      <c r="K73" s="15">
        <f t="shared" si="15"/>
        <v>2</v>
      </c>
      <c r="L73" s="15">
        <f t="shared" si="16"/>
        <v>1</v>
      </c>
      <c r="M73" s="15">
        <f t="shared" si="17"/>
        <v>0</v>
      </c>
      <c r="N73" s="15">
        <f t="shared" si="18"/>
        <v>1</v>
      </c>
      <c r="O73" s="15">
        <f t="shared" si="19"/>
        <v>0</v>
      </c>
      <c r="P73" s="13">
        <f t="shared" si="20"/>
        <v>0</v>
      </c>
      <c r="Q73" s="3">
        <f t="shared" si="21"/>
        <v>365</v>
      </c>
      <c r="R73" s="3">
        <f t="shared" si="22"/>
        <v>1</v>
      </c>
      <c r="S73" s="3">
        <f t="shared" si="23"/>
        <v>260</v>
      </c>
      <c r="T73" s="3">
        <f t="shared" si="24"/>
        <v>1</v>
      </c>
    </row>
    <row r="74" spans="1:20" ht="17.25">
      <c r="A74" s="86">
        <v>413</v>
      </c>
      <c r="B74" s="86">
        <v>13</v>
      </c>
      <c r="C74" s="86" t="str">
        <f>'Classement Sec. 3'!R$5</f>
        <v>É.S. de Mortagne A</v>
      </c>
      <c r="D74" s="15" t="str">
        <f>LEFT('Horaire simplifié'!A73,3)</f>
        <v>Z3A</v>
      </c>
      <c r="E74" s="3">
        <v>355</v>
      </c>
      <c r="F74" s="15" t="str">
        <f>RIGHT('Horaire simplifié'!A73,3)</f>
        <v>Z3B</v>
      </c>
      <c r="G74" s="3">
        <v>450</v>
      </c>
      <c r="H74" s="86" t="str">
        <f>'Classement Sec. 3'!R$6</f>
        <v>Collège Jean-Eudes C</v>
      </c>
      <c r="I74" s="15">
        <f t="shared" si="13"/>
        <v>0</v>
      </c>
      <c r="J74" s="15">
        <f t="shared" si="14"/>
        <v>0</v>
      </c>
      <c r="K74" s="15">
        <f t="shared" si="15"/>
        <v>2</v>
      </c>
      <c r="L74" s="15">
        <f t="shared" si="16"/>
        <v>1</v>
      </c>
      <c r="M74" s="15">
        <f t="shared" si="17"/>
        <v>0</v>
      </c>
      <c r="N74" s="15">
        <f t="shared" si="18"/>
        <v>1</v>
      </c>
      <c r="O74" s="15">
        <f t="shared" si="19"/>
        <v>0</v>
      </c>
      <c r="P74" s="13">
        <f t="shared" si="20"/>
        <v>0</v>
      </c>
      <c r="Q74" s="3">
        <f t="shared" si="21"/>
        <v>450</v>
      </c>
      <c r="R74" s="3">
        <f t="shared" si="22"/>
        <v>1</v>
      </c>
      <c r="S74" s="3">
        <f t="shared" si="23"/>
        <v>355</v>
      </c>
      <c r="T74" s="3">
        <f t="shared" si="24"/>
        <v>1</v>
      </c>
    </row>
    <row r="75" spans="1:20" ht="17.25">
      <c r="A75" s="86">
        <v>414</v>
      </c>
      <c r="B75" s="86">
        <v>14</v>
      </c>
      <c r="C75" s="86" t="str">
        <f>'Classement Sec. 3'!R$8</f>
        <v>Collège Jean-de-Brébeuf A</v>
      </c>
      <c r="D75" s="15" t="str">
        <f>LEFT('Horaire simplifié'!A74,3)</f>
        <v>Z3C</v>
      </c>
      <c r="E75" s="3">
        <v>320</v>
      </c>
      <c r="F75" s="15" t="str">
        <f>RIGHT('Horaire simplifié'!A74,3)</f>
        <v>Z3D</v>
      </c>
      <c r="G75" s="3">
        <v>525</v>
      </c>
      <c r="H75" s="86" t="str">
        <f>'Classement Sec. 3'!R$9</f>
        <v>École d'éducation internationale de Laval A</v>
      </c>
      <c r="I75" s="15">
        <f t="shared" si="13"/>
        <v>0</v>
      </c>
      <c r="J75" s="15">
        <f t="shared" si="14"/>
        <v>0</v>
      </c>
      <c r="K75" s="15">
        <f t="shared" si="15"/>
        <v>2</v>
      </c>
      <c r="L75" s="15">
        <f t="shared" si="16"/>
        <v>1</v>
      </c>
      <c r="M75" s="15">
        <f t="shared" si="17"/>
        <v>0</v>
      </c>
      <c r="N75" s="15">
        <f t="shared" si="18"/>
        <v>1</v>
      </c>
      <c r="O75" s="15">
        <f t="shared" si="19"/>
        <v>0</v>
      </c>
      <c r="P75" s="13">
        <f t="shared" si="20"/>
        <v>0</v>
      </c>
      <c r="Q75" s="3">
        <f t="shared" si="21"/>
        <v>525</v>
      </c>
      <c r="R75" s="3">
        <f t="shared" si="22"/>
        <v>1</v>
      </c>
      <c r="S75" s="3">
        <f t="shared" si="23"/>
        <v>320</v>
      </c>
      <c r="T75" s="3">
        <f t="shared" si="24"/>
        <v>1</v>
      </c>
    </row>
    <row r="76" spans="1:20" ht="17.25">
      <c r="A76" s="86" t="s">
        <v>175</v>
      </c>
      <c r="B76" s="86" t="s">
        <v>176</v>
      </c>
      <c r="C76" s="86" t="str">
        <f>'Classement Sec. 3'!R$11</f>
        <v>Collège Durocher Saint-Lambert A</v>
      </c>
      <c r="D76" s="15" t="str">
        <f>LEFT('Horaire simplifié'!A75,3)</f>
        <v>Z3E</v>
      </c>
      <c r="E76" s="3">
        <v>455</v>
      </c>
      <c r="F76" s="15" t="str">
        <f>RIGHT('Horaire simplifié'!A75,3)</f>
        <v>Z3F</v>
      </c>
      <c r="G76" s="3">
        <v>320</v>
      </c>
      <c r="H76" s="86" t="str">
        <f>'Classement Sec. 3'!R$12</f>
        <v>É.S. Sophie-Barat</v>
      </c>
      <c r="I76" s="15">
        <f t="shared" si="13"/>
        <v>2</v>
      </c>
      <c r="J76" s="15">
        <f t="shared" si="14"/>
        <v>1</v>
      </c>
      <c r="K76" s="15">
        <f t="shared" si="15"/>
        <v>0</v>
      </c>
      <c r="L76" s="15">
        <f t="shared" si="16"/>
        <v>0</v>
      </c>
      <c r="M76" s="15">
        <f t="shared" si="17"/>
        <v>0</v>
      </c>
      <c r="N76" s="15">
        <f t="shared" si="18"/>
        <v>0</v>
      </c>
      <c r="O76" s="15">
        <f t="shared" si="19"/>
        <v>0</v>
      </c>
      <c r="P76" s="13">
        <f t="shared" si="20"/>
        <v>1</v>
      </c>
      <c r="Q76" s="3">
        <f t="shared" si="21"/>
        <v>320</v>
      </c>
      <c r="R76" s="3">
        <f t="shared" si="22"/>
        <v>1</v>
      </c>
      <c r="S76" s="3">
        <f t="shared" si="23"/>
        <v>455</v>
      </c>
      <c r="T76" s="3">
        <f t="shared" si="24"/>
        <v>1</v>
      </c>
    </row>
    <row r="77" spans="1:20" ht="17.25">
      <c r="A77" s="86">
        <v>416</v>
      </c>
      <c r="B77" s="86">
        <v>16</v>
      </c>
      <c r="C77" s="86" t="str">
        <f>'Classement Sec. 3'!R$14</f>
        <v>Collège Saint-Charles-Garnier A</v>
      </c>
      <c r="D77" s="15" t="str">
        <f>LEFT('Horaire simplifié'!A76,3)</f>
        <v>Z3G</v>
      </c>
      <c r="E77" s="3">
        <v>385</v>
      </c>
      <c r="F77" s="15" t="str">
        <f>RIGHT('Horaire simplifié'!A76,3)</f>
        <v>Z3H</v>
      </c>
      <c r="G77" s="3">
        <v>215</v>
      </c>
      <c r="H77" s="86" t="str">
        <f>'Classement Sec. 3'!R$15</f>
        <v>É.S. Samuel-de-Champlain</v>
      </c>
      <c r="I77" s="15">
        <f t="shared" si="13"/>
        <v>2</v>
      </c>
      <c r="J77" s="15">
        <f t="shared" si="14"/>
        <v>1</v>
      </c>
      <c r="K77" s="15">
        <f t="shared" si="15"/>
        <v>0</v>
      </c>
      <c r="L77" s="15">
        <f t="shared" si="16"/>
        <v>0</v>
      </c>
      <c r="M77" s="15">
        <f t="shared" si="17"/>
        <v>0</v>
      </c>
      <c r="N77" s="15">
        <f t="shared" si="18"/>
        <v>0</v>
      </c>
      <c r="O77" s="15">
        <f t="shared" si="19"/>
        <v>0</v>
      </c>
      <c r="P77" s="13">
        <f t="shared" si="20"/>
        <v>1</v>
      </c>
      <c r="Q77" s="3">
        <f t="shared" si="21"/>
        <v>215</v>
      </c>
      <c r="R77" s="3">
        <f t="shared" si="22"/>
        <v>1</v>
      </c>
      <c r="S77" s="3">
        <f t="shared" si="23"/>
        <v>385</v>
      </c>
      <c r="T77" s="3">
        <f t="shared" si="24"/>
        <v>1</v>
      </c>
    </row>
    <row r="78" spans="1:20" ht="17.25">
      <c r="A78" s="86">
        <v>417</v>
      </c>
      <c r="B78" s="86">
        <v>17</v>
      </c>
      <c r="C78" s="86" t="str">
        <f>'Classement Sec. 3'!C$29</f>
        <v>Académie Saint-Louis</v>
      </c>
      <c r="D78" s="15" t="str">
        <f>LEFT('Horaire simplifié'!A77,3)</f>
        <v>S3M</v>
      </c>
      <c r="E78" s="3">
        <v>495</v>
      </c>
      <c r="F78" s="15" t="str">
        <f>RIGHT('Horaire simplifié'!A77,3)</f>
        <v>S3N</v>
      </c>
      <c r="G78" s="3">
        <v>310</v>
      </c>
      <c r="H78" s="3" t="str">
        <f>'Classement Sec. 3'!C$30</f>
        <v>Collège Saint-Joseph de Hull</v>
      </c>
      <c r="I78" s="15">
        <f t="shared" si="13"/>
        <v>2</v>
      </c>
      <c r="J78" s="15">
        <f t="shared" si="14"/>
        <v>1</v>
      </c>
      <c r="K78" s="15">
        <f t="shared" si="15"/>
        <v>0</v>
      </c>
      <c r="L78" s="15">
        <f t="shared" si="16"/>
        <v>0</v>
      </c>
      <c r="M78" s="15">
        <f t="shared" si="17"/>
        <v>0</v>
      </c>
      <c r="N78" s="15">
        <f t="shared" si="18"/>
        <v>0</v>
      </c>
      <c r="O78" s="15">
        <f t="shared" si="19"/>
        <v>0</v>
      </c>
      <c r="P78" s="13">
        <f t="shared" si="20"/>
        <v>1</v>
      </c>
      <c r="Q78" s="3">
        <f t="shared" si="21"/>
        <v>310</v>
      </c>
      <c r="R78" s="3">
        <f t="shared" si="22"/>
        <v>1</v>
      </c>
      <c r="S78" s="3">
        <f t="shared" si="23"/>
        <v>495</v>
      </c>
      <c r="T78" s="3">
        <f t="shared" si="24"/>
        <v>1</v>
      </c>
    </row>
    <row r="79" spans="1:20" ht="17.25">
      <c r="A79" s="86">
        <v>418</v>
      </c>
      <c r="B79" s="86">
        <v>18</v>
      </c>
      <c r="C79" s="86" t="str">
        <f>'Classement Sec. 3'!C$31</f>
        <v>É.S. Mitchell-Montcalm B</v>
      </c>
      <c r="D79" s="15" t="str">
        <f>LEFT('Horaire simplifié'!A78,3)</f>
        <v>S3O</v>
      </c>
      <c r="E79" s="3">
        <v>365</v>
      </c>
      <c r="F79" s="15" t="str">
        <f>RIGHT('Horaire simplifié'!A78,3)</f>
        <v>S3P</v>
      </c>
      <c r="G79" s="3">
        <v>310</v>
      </c>
      <c r="H79" s="3" t="str">
        <f>'Classement Sec. 3'!C$32</f>
        <v>Collège Mont Notre-Dame</v>
      </c>
      <c r="I79" s="15">
        <f t="shared" si="13"/>
        <v>2</v>
      </c>
      <c r="J79" s="15">
        <f t="shared" si="14"/>
        <v>1</v>
      </c>
      <c r="K79" s="15">
        <f t="shared" si="15"/>
        <v>0</v>
      </c>
      <c r="L79" s="15">
        <f t="shared" si="16"/>
        <v>0</v>
      </c>
      <c r="M79" s="15">
        <f t="shared" si="17"/>
        <v>0</v>
      </c>
      <c r="N79" s="15">
        <f t="shared" si="18"/>
        <v>0</v>
      </c>
      <c r="O79" s="15">
        <f t="shared" si="19"/>
        <v>0</v>
      </c>
      <c r="P79" s="13">
        <f t="shared" si="20"/>
        <v>1</v>
      </c>
      <c r="Q79" s="3">
        <f t="shared" si="21"/>
        <v>310</v>
      </c>
      <c r="R79" s="3">
        <f t="shared" si="22"/>
        <v>1</v>
      </c>
      <c r="S79" s="3">
        <f t="shared" si="23"/>
        <v>365</v>
      </c>
      <c r="T79" s="3">
        <f t="shared" si="24"/>
        <v>1</v>
      </c>
    </row>
    <row r="80" spans="1:20" ht="17.25">
      <c r="A80" s="86" t="s">
        <v>177</v>
      </c>
      <c r="B80" s="86" t="s">
        <v>174</v>
      </c>
      <c r="C80" s="86" t="str">
        <f>'Classement Sec. 4'!R$5</f>
        <v>École d'éducation internationale C</v>
      </c>
      <c r="D80" s="15" t="str">
        <f>LEFT('Horaire simplifié'!A79,3)</f>
        <v>Z4A</v>
      </c>
      <c r="E80" s="3">
        <v>250</v>
      </c>
      <c r="F80" s="15" t="str">
        <f>RIGHT('Horaire simplifié'!A79,3)</f>
        <v>Z4B</v>
      </c>
      <c r="G80" s="3">
        <v>365</v>
      </c>
      <c r="H80" s="86" t="str">
        <f>'Classement Sec. 4'!R$6</f>
        <v>Collège Sainte-Anne</v>
      </c>
      <c r="I80" s="15">
        <f t="shared" si="13"/>
        <v>0</v>
      </c>
      <c r="J80" s="15">
        <f t="shared" si="14"/>
        <v>0</v>
      </c>
      <c r="K80" s="15">
        <f t="shared" si="15"/>
        <v>2</v>
      </c>
      <c r="L80" s="15">
        <f t="shared" si="16"/>
        <v>1</v>
      </c>
      <c r="M80" s="15">
        <f t="shared" si="17"/>
        <v>0</v>
      </c>
      <c r="N80" s="15">
        <f t="shared" si="18"/>
        <v>1</v>
      </c>
      <c r="O80" s="15">
        <f t="shared" si="19"/>
        <v>0</v>
      </c>
      <c r="P80" s="13">
        <f t="shared" si="20"/>
        <v>0</v>
      </c>
      <c r="Q80" s="3">
        <f t="shared" si="21"/>
        <v>365</v>
      </c>
      <c r="R80" s="3">
        <f t="shared" si="22"/>
        <v>1</v>
      </c>
      <c r="S80" s="3">
        <f t="shared" si="23"/>
        <v>250</v>
      </c>
      <c r="T80" s="3">
        <f t="shared" si="24"/>
        <v>1</v>
      </c>
    </row>
    <row r="81" spans="1:20" ht="17.25">
      <c r="A81" s="86">
        <v>519</v>
      </c>
      <c r="B81" s="86">
        <v>19</v>
      </c>
      <c r="C81" s="86" t="str">
        <f>'Classement Sec. 4'!R$8</f>
        <v>É.S. Joseph-François-Perrault A</v>
      </c>
      <c r="D81" s="15" t="str">
        <f>LEFT('Horaire simplifié'!A80,3)</f>
        <v>Z4C</v>
      </c>
      <c r="E81" s="3">
        <v>310</v>
      </c>
      <c r="F81" s="15" t="str">
        <f>RIGHT('Horaire simplifié'!A80,3)</f>
        <v>Z4D</v>
      </c>
      <c r="G81" s="3">
        <v>365</v>
      </c>
      <c r="H81" s="86" t="str">
        <f>'Classement Sec. 4'!R$9</f>
        <v>É.S. Sophie-Barat</v>
      </c>
      <c r="I81" s="15">
        <f t="shared" si="13"/>
        <v>0</v>
      </c>
      <c r="J81" s="15">
        <f t="shared" si="14"/>
        <v>0</v>
      </c>
      <c r="K81" s="15">
        <f t="shared" si="15"/>
        <v>2</v>
      </c>
      <c r="L81" s="15">
        <f t="shared" si="16"/>
        <v>1</v>
      </c>
      <c r="M81" s="15">
        <f t="shared" si="17"/>
        <v>0</v>
      </c>
      <c r="N81" s="15">
        <f t="shared" si="18"/>
        <v>1</v>
      </c>
      <c r="O81" s="15">
        <f t="shared" si="19"/>
        <v>0</v>
      </c>
      <c r="P81" s="13">
        <f t="shared" si="20"/>
        <v>0</v>
      </c>
      <c r="Q81" s="3">
        <f t="shared" si="21"/>
        <v>365</v>
      </c>
      <c r="R81" s="3">
        <f t="shared" si="22"/>
        <v>1</v>
      </c>
      <c r="S81" s="3">
        <f t="shared" si="23"/>
        <v>310</v>
      </c>
      <c r="T81" s="3">
        <f t="shared" si="24"/>
        <v>1</v>
      </c>
    </row>
    <row r="82" spans="1:20" ht="17.25">
      <c r="A82" s="86">
        <v>520</v>
      </c>
      <c r="B82" s="86">
        <v>20</v>
      </c>
      <c r="C82" s="86" t="str">
        <f>'Classement Sec. 4'!R$11</f>
        <v>Collège Durocher Saint-Lambert A</v>
      </c>
      <c r="D82" s="15" t="str">
        <f>LEFT('Horaire simplifié'!A81,3)</f>
        <v>Z4E</v>
      </c>
      <c r="E82" s="3">
        <v>460</v>
      </c>
      <c r="F82" s="15" t="str">
        <f>RIGHT('Horaire simplifié'!A81,3)</f>
        <v>Z4F</v>
      </c>
      <c r="G82" s="3">
        <v>295</v>
      </c>
      <c r="H82" s="86" t="str">
        <f>'Classement Sec. 4'!R$12</f>
        <v>Collège Regina Assumpta B</v>
      </c>
      <c r="I82" s="15">
        <f t="shared" si="13"/>
        <v>2</v>
      </c>
      <c r="J82" s="15">
        <f t="shared" si="14"/>
        <v>1</v>
      </c>
      <c r="K82" s="15">
        <f t="shared" si="15"/>
        <v>0</v>
      </c>
      <c r="L82" s="15">
        <f t="shared" si="16"/>
        <v>0</v>
      </c>
      <c r="M82" s="15">
        <f t="shared" si="17"/>
        <v>0</v>
      </c>
      <c r="N82" s="15">
        <f t="shared" si="18"/>
        <v>0</v>
      </c>
      <c r="O82" s="15">
        <f t="shared" si="19"/>
        <v>0</v>
      </c>
      <c r="P82" s="13">
        <f t="shared" si="20"/>
        <v>1</v>
      </c>
      <c r="Q82" s="3">
        <f t="shared" si="21"/>
        <v>295</v>
      </c>
      <c r="R82" s="3">
        <f t="shared" si="22"/>
        <v>1</v>
      </c>
      <c r="S82" s="3">
        <f t="shared" si="23"/>
        <v>460</v>
      </c>
      <c r="T82" s="3">
        <f t="shared" si="24"/>
        <v>1</v>
      </c>
    </row>
    <row r="83" spans="1:20" ht="17.25">
      <c r="A83" s="86">
        <v>521</v>
      </c>
      <c r="B83" s="86">
        <v>21</v>
      </c>
      <c r="C83" s="86" t="str">
        <f>'Classement Sec. 4'!R$14</f>
        <v>É.S. Samuel-de-Champlain</v>
      </c>
      <c r="D83" s="15" t="str">
        <f>LEFT('Horaire simplifié'!A82,3)</f>
        <v>Z4G</v>
      </c>
      <c r="E83" s="3">
        <v>310</v>
      </c>
      <c r="F83" s="15" t="str">
        <f>RIGHT('Horaire simplifié'!A82,3)</f>
        <v>Z4H</v>
      </c>
      <c r="G83" s="3">
        <v>455</v>
      </c>
      <c r="H83" s="86" t="str">
        <f>'Classement Sec. 4'!R$15</f>
        <v>Académie Saint-Louis</v>
      </c>
      <c r="I83" s="15">
        <f t="shared" si="13"/>
        <v>0</v>
      </c>
      <c r="J83" s="15">
        <f t="shared" si="14"/>
        <v>0</v>
      </c>
      <c r="K83" s="15">
        <f t="shared" si="15"/>
        <v>2</v>
      </c>
      <c r="L83" s="15">
        <f t="shared" si="16"/>
        <v>1</v>
      </c>
      <c r="M83" s="15">
        <f t="shared" si="17"/>
        <v>0</v>
      </c>
      <c r="N83" s="15">
        <f t="shared" si="18"/>
        <v>1</v>
      </c>
      <c r="O83" s="15">
        <f t="shared" si="19"/>
        <v>0</v>
      </c>
      <c r="P83" s="13">
        <f t="shared" si="20"/>
        <v>0</v>
      </c>
      <c r="Q83" s="3">
        <f t="shared" si="21"/>
        <v>455</v>
      </c>
      <c r="R83" s="3">
        <f t="shared" si="22"/>
        <v>1</v>
      </c>
      <c r="S83" s="3">
        <f t="shared" si="23"/>
        <v>310</v>
      </c>
      <c r="T83" s="3">
        <f t="shared" si="24"/>
        <v>1</v>
      </c>
    </row>
    <row r="84" spans="1:20" ht="17.25">
      <c r="A84" s="86">
        <v>522</v>
      </c>
      <c r="B84" s="86">
        <v>22</v>
      </c>
      <c r="C84" s="86" t="str">
        <f>'Classement Sec. 4'!C$29</f>
        <v>Collège Jean-de-Brébeuf</v>
      </c>
      <c r="D84" s="15" t="str">
        <f>LEFT('Horaire simplifié'!A83,3)</f>
        <v>S4M</v>
      </c>
      <c r="E84" s="3">
        <v>345</v>
      </c>
      <c r="F84" s="15" t="str">
        <f>RIGHT('Horaire simplifié'!A83,3)</f>
        <v>S4N</v>
      </c>
      <c r="G84" s="3">
        <v>275</v>
      </c>
      <c r="H84" s="3" t="str">
        <f>'Classement Sec. 4'!C$30</f>
        <v>Collège Saint-Charles-Garnier A</v>
      </c>
      <c r="I84" s="15">
        <f t="shared" si="13"/>
        <v>2</v>
      </c>
      <c r="J84" s="15">
        <f t="shared" si="14"/>
        <v>1</v>
      </c>
      <c r="K84" s="15">
        <f t="shared" si="15"/>
        <v>0</v>
      </c>
      <c r="L84" s="15">
        <f t="shared" si="16"/>
        <v>0</v>
      </c>
      <c r="M84" s="15">
        <f t="shared" si="17"/>
        <v>0</v>
      </c>
      <c r="N84" s="15">
        <f t="shared" si="18"/>
        <v>0</v>
      </c>
      <c r="O84" s="15">
        <f t="shared" si="19"/>
        <v>0</v>
      </c>
      <c r="P84" s="13">
        <f t="shared" si="20"/>
        <v>1</v>
      </c>
      <c r="Q84" s="3">
        <f t="shared" si="21"/>
        <v>275</v>
      </c>
      <c r="R84" s="3">
        <f t="shared" si="22"/>
        <v>1</v>
      </c>
      <c r="S84" s="3">
        <f t="shared" si="23"/>
        <v>345</v>
      </c>
      <c r="T84" s="3">
        <f t="shared" si="24"/>
        <v>1</v>
      </c>
    </row>
    <row r="85" spans="1:20" ht="17.25">
      <c r="A85" s="86">
        <v>523</v>
      </c>
      <c r="B85" s="86">
        <v>23</v>
      </c>
      <c r="C85" s="86" t="str">
        <f>'Classement Sec. 4'!C$31</f>
        <v>École internationale du Phare</v>
      </c>
      <c r="D85" s="15" t="str">
        <f>LEFT('Horaire simplifié'!A84,3)</f>
        <v>S4O</v>
      </c>
      <c r="E85" s="3">
        <v>235</v>
      </c>
      <c r="F85" s="15" t="str">
        <f>RIGHT('Horaire simplifié'!A84,3)</f>
        <v>S4P</v>
      </c>
      <c r="G85" s="3">
        <v>415</v>
      </c>
      <c r="H85" s="3" t="str">
        <f>'Classement Sec. 4'!C$32</f>
        <v>É.S. de l'Île</v>
      </c>
      <c r="I85" s="15">
        <f t="shared" si="13"/>
        <v>0</v>
      </c>
      <c r="J85" s="15">
        <f t="shared" si="14"/>
        <v>0</v>
      </c>
      <c r="K85" s="15">
        <f t="shared" si="15"/>
        <v>2</v>
      </c>
      <c r="L85" s="15">
        <f t="shared" si="16"/>
        <v>1</v>
      </c>
      <c r="M85" s="15">
        <f t="shared" si="17"/>
        <v>0</v>
      </c>
      <c r="N85" s="15">
        <f t="shared" si="18"/>
        <v>1</v>
      </c>
      <c r="O85" s="15">
        <f t="shared" si="19"/>
        <v>0</v>
      </c>
      <c r="P85" s="13">
        <f t="shared" si="20"/>
        <v>0</v>
      </c>
      <c r="Q85" s="3">
        <f t="shared" si="21"/>
        <v>415</v>
      </c>
      <c r="R85" s="3">
        <f t="shared" si="22"/>
        <v>1</v>
      </c>
      <c r="S85" s="3">
        <f t="shared" si="23"/>
        <v>235</v>
      </c>
      <c r="T85" s="3">
        <f t="shared" si="24"/>
        <v>1</v>
      </c>
    </row>
    <row r="86" spans="1:20" ht="17.25">
      <c r="A86" s="86">
        <v>524</v>
      </c>
      <c r="B86" s="86">
        <v>24</v>
      </c>
      <c r="C86" s="86" t="str">
        <f>'Classement Sec. 5'!R$5</f>
        <v>Collège Mont-Saint-Louis A</v>
      </c>
      <c r="D86" s="15" t="str">
        <f>LEFT('Horaire simplifié'!A85,3)</f>
        <v>Z5A</v>
      </c>
      <c r="E86" s="3">
        <v>515</v>
      </c>
      <c r="F86" s="15" t="str">
        <f>RIGHT('Horaire simplifié'!A85,3)</f>
        <v>Z5B</v>
      </c>
      <c r="G86" s="3">
        <v>295</v>
      </c>
      <c r="H86" s="86" t="str">
        <f>'Classement Sec. 5'!R$6</f>
        <v>Collège Jean-Eudes B</v>
      </c>
      <c r="I86" s="15">
        <f t="shared" si="13"/>
        <v>2</v>
      </c>
      <c r="J86" s="15">
        <f t="shared" si="14"/>
        <v>1</v>
      </c>
      <c r="K86" s="15">
        <f t="shared" si="15"/>
        <v>0</v>
      </c>
      <c r="L86" s="15">
        <f t="shared" si="16"/>
        <v>0</v>
      </c>
      <c r="M86" s="15">
        <f t="shared" si="17"/>
        <v>0</v>
      </c>
      <c r="N86" s="15">
        <f t="shared" si="18"/>
        <v>0</v>
      </c>
      <c r="O86" s="15">
        <f t="shared" si="19"/>
        <v>0</v>
      </c>
      <c r="P86" s="13">
        <f t="shared" si="20"/>
        <v>1</v>
      </c>
      <c r="Q86" s="3">
        <f t="shared" si="21"/>
        <v>295</v>
      </c>
      <c r="R86" s="3">
        <f t="shared" si="22"/>
        <v>1</v>
      </c>
      <c r="S86" s="3">
        <f t="shared" si="23"/>
        <v>515</v>
      </c>
      <c r="T86" s="3">
        <f t="shared" si="24"/>
        <v>1</v>
      </c>
    </row>
    <row r="87" spans="1:20" ht="17.25">
      <c r="A87" s="86">
        <v>525</v>
      </c>
      <c r="B87" s="86">
        <v>25</v>
      </c>
      <c r="C87" s="86" t="str">
        <f>'Classement Sec. 5'!R$8</f>
        <v>Collège Durocher Saint-Lambert</v>
      </c>
      <c r="D87" s="15" t="str">
        <f>LEFT('Horaire simplifié'!A86,3)</f>
        <v>Z5C</v>
      </c>
      <c r="E87" s="3">
        <v>430</v>
      </c>
      <c r="F87" s="15" t="str">
        <f>RIGHT('Horaire simplifié'!A86,3)</f>
        <v>Z5D</v>
      </c>
      <c r="G87" s="3">
        <v>300</v>
      </c>
      <c r="H87" s="86" t="str">
        <f>'Classement Sec. 5'!R$9</f>
        <v>Collège Saint-Charles-Garnier</v>
      </c>
      <c r="I87" s="15">
        <f t="shared" si="13"/>
        <v>2</v>
      </c>
      <c r="J87" s="15">
        <f t="shared" si="14"/>
        <v>1</v>
      </c>
      <c r="K87" s="15">
        <f t="shared" si="15"/>
        <v>0</v>
      </c>
      <c r="L87" s="15">
        <f t="shared" si="16"/>
        <v>0</v>
      </c>
      <c r="M87" s="15">
        <f t="shared" si="17"/>
        <v>0</v>
      </c>
      <c r="N87" s="15">
        <f t="shared" si="18"/>
        <v>0</v>
      </c>
      <c r="O87" s="15">
        <f t="shared" si="19"/>
        <v>0</v>
      </c>
      <c r="P87" s="13">
        <f t="shared" si="20"/>
        <v>1</v>
      </c>
      <c r="Q87" s="3">
        <f t="shared" si="21"/>
        <v>300</v>
      </c>
      <c r="R87" s="3">
        <f t="shared" si="22"/>
        <v>1</v>
      </c>
      <c r="S87" s="3">
        <f t="shared" si="23"/>
        <v>430</v>
      </c>
      <c r="T87" s="3">
        <f t="shared" si="24"/>
        <v>1</v>
      </c>
    </row>
    <row r="88" spans="1:20" ht="17.25">
      <c r="A88" s="86" t="s">
        <v>178</v>
      </c>
      <c r="B88" s="86" t="s">
        <v>176</v>
      </c>
      <c r="C88" s="86" t="str">
        <f>'Classement Sec. 5'!R$11</f>
        <v>Collège Saint-Alexandre de la Gatineau A</v>
      </c>
      <c r="D88" s="15" t="str">
        <f>LEFT('Horaire simplifié'!A87,3)</f>
        <v>Z5E</v>
      </c>
      <c r="E88" s="3">
        <v>330</v>
      </c>
      <c r="F88" s="15" t="str">
        <f>RIGHT('Horaire simplifié'!A87,3)</f>
        <v>Z5F</v>
      </c>
      <c r="G88" s="3">
        <v>310</v>
      </c>
      <c r="H88" s="86" t="str">
        <f>'Classement Sec. 5'!R$12</f>
        <v>École d'éducation internationale B</v>
      </c>
      <c r="I88" s="15">
        <f t="shared" si="13"/>
        <v>2</v>
      </c>
      <c r="J88" s="15">
        <f t="shared" si="14"/>
        <v>1</v>
      </c>
      <c r="K88" s="15">
        <f t="shared" si="15"/>
        <v>0</v>
      </c>
      <c r="L88" s="15">
        <f t="shared" si="16"/>
        <v>0</v>
      </c>
      <c r="M88" s="15">
        <f t="shared" si="17"/>
        <v>0</v>
      </c>
      <c r="N88" s="15">
        <f t="shared" si="18"/>
        <v>0</v>
      </c>
      <c r="O88" s="15">
        <f t="shared" si="19"/>
        <v>0</v>
      </c>
      <c r="P88" s="13">
        <f t="shared" si="20"/>
        <v>1</v>
      </c>
      <c r="Q88" s="3">
        <f t="shared" si="21"/>
        <v>310</v>
      </c>
      <c r="R88" s="3">
        <f t="shared" si="22"/>
        <v>1</v>
      </c>
      <c r="S88" s="3">
        <f t="shared" si="23"/>
        <v>330</v>
      </c>
      <c r="T88" s="3">
        <f t="shared" si="24"/>
        <v>1</v>
      </c>
    </row>
    <row r="89" spans="1:20" ht="17.25">
      <c r="A89" s="86">
        <v>526</v>
      </c>
      <c r="B89" s="86">
        <v>26</v>
      </c>
      <c r="C89" s="86" t="str">
        <f>'Classement Sec. 5'!R$14</f>
        <v>Collège Jean-Eudes A</v>
      </c>
      <c r="D89" s="15" t="str">
        <f>LEFT('Horaire simplifié'!A88,3)</f>
        <v>Z5G</v>
      </c>
      <c r="E89" s="3">
        <v>475</v>
      </c>
      <c r="F89" s="15" t="str">
        <f>RIGHT('Horaire simplifié'!A88,3)</f>
        <v>Z5H</v>
      </c>
      <c r="G89" s="3">
        <v>305</v>
      </c>
      <c r="H89" s="86" t="str">
        <f>'Classement Sec. 5'!R$15</f>
        <v>Collège Regina Assumpta B</v>
      </c>
      <c r="I89" s="15">
        <f t="shared" si="13"/>
        <v>2</v>
      </c>
      <c r="J89" s="15">
        <f t="shared" si="14"/>
        <v>1</v>
      </c>
      <c r="K89" s="15">
        <f t="shared" si="15"/>
        <v>0</v>
      </c>
      <c r="L89" s="15">
        <f t="shared" si="16"/>
        <v>0</v>
      </c>
      <c r="M89" s="15">
        <f t="shared" si="17"/>
        <v>0</v>
      </c>
      <c r="N89" s="15">
        <f t="shared" si="18"/>
        <v>0</v>
      </c>
      <c r="O89" s="15">
        <f t="shared" si="19"/>
        <v>0</v>
      </c>
      <c r="P89" s="13">
        <f t="shared" si="20"/>
        <v>1</v>
      </c>
      <c r="Q89" s="3">
        <f t="shared" si="21"/>
        <v>305</v>
      </c>
      <c r="R89" s="3">
        <f t="shared" si="22"/>
        <v>1</v>
      </c>
      <c r="S89" s="3">
        <f t="shared" si="23"/>
        <v>475</v>
      </c>
      <c r="T89" s="3">
        <f t="shared" si="24"/>
        <v>1</v>
      </c>
    </row>
    <row r="90" spans="1:20" ht="17.25">
      <c r="A90" s="86">
        <v>527</v>
      </c>
      <c r="B90" s="86">
        <v>27</v>
      </c>
      <c r="C90" s="86" t="str">
        <f>'Classement Sec. 5'!C$29</f>
        <v>Collège François-de-Laval</v>
      </c>
      <c r="D90" s="15" t="str">
        <f>LEFT('Horaire simplifié'!A89,3)</f>
        <v>S5M</v>
      </c>
      <c r="E90" s="3">
        <v>365</v>
      </c>
      <c r="F90" s="15" t="str">
        <f>RIGHT('Horaire simplifié'!A89,3)</f>
        <v>S5N</v>
      </c>
      <c r="G90" s="3">
        <v>305</v>
      </c>
      <c r="H90" s="3" t="str">
        <f>'Classement Sec. 5'!C$30</f>
        <v>Académie Saint-Louis</v>
      </c>
      <c r="I90" s="15">
        <f t="shared" si="13"/>
        <v>2</v>
      </c>
      <c r="J90" s="15">
        <f t="shared" si="14"/>
        <v>1</v>
      </c>
      <c r="K90" s="15">
        <f t="shared" si="15"/>
        <v>0</v>
      </c>
      <c r="L90" s="15">
        <f t="shared" si="16"/>
        <v>0</v>
      </c>
      <c r="M90" s="15">
        <f t="shared" si="17"/>
        <v>0</v>
      </c>
      <c r="N90" s="15">
        <f t="shared" si="18"/>
        <v>0</v>
      </c>
      <c r="O90" s="15">
        <f t="shared" si="19"/>
        <v>0</v>
      </c>
      <c r="P90" s="13">
        <f t="shared" si="20"/>
        <v>1</v>
      </c>
      <c r="Q90" s="3">
        <f t="shared" si="21"/>
        <v>305</v>
      </c>
      <c r="R90" s="3">
        <f t="shared" si="22"/>
        <v>1</v>
      </c>
      <c r="S90" s="3">
        <f t="shared" si="23"/>
        <v>365</v>
      </c>
      <c r="T90" s="3">
        <f t="shared" si="24"/>
        <v>1</v>
      </c>
    </row>
    <row r="91" spans="1:20" ht="17.25">
      <c r="A91" s="86">
        <v>528</v>
      </c>
      <c r="B91" s="86">
        <v>28</v>
      </c>
      <c r="C91" s="86" t="str">
        <f>'Classement Sec. 5'!C$31</f>
        <v>É.S. Samuel-de-Champlain</v>
      </c>
      <c r="D91" s="15" t="str">
        <f>LEFT('Horaire simplifié'!A90,3)</f>
        <v>S5O</v>
      </c>
      <c r="E91" s="3">
        <v>225</v>
      </c>
      <c r="F91" s="15" t="str">
        <f>RIGHT('Horaire simplifié'!A90,3)</f>
        <v>S5P</v>
      </c>
      <c r="G91" s="3">
        <v>335</v>
      </c>
      <c r="H91" s="3" t="str">
        <f>'Classement Sec. 5'!C$32</f>
        <v>Collège Mont Notre-Dame</v>
      </c>
      <c r="I91" s="15">
        <f t="shared" si="13"/>
        <v>0</v>
      </c>
      <c r="J91" s="15">
        <f t="shared" si="14"/>
        <v>0</v>
      </c>
      <c r="K91" s="15">
        <f t="shared" si="15"/>
        <v>2</v>
      </c>
      <c r="L91" s="15">
        <f t="shared" si="16"/>
        <v>1</v>
      </c>
      <c r="M91" s="15">
        <f t="shared" si="17"/>
        <v>0</v>
      </c>
      <c r="N91" s="15">
        <f t="shared" si="18"/>
        <v>1</v>
      </c>
      <c r="O91" s="15">
        <f t="shared" si="19"/>
        <v>0</v>
      </c>
      <c r="P91" s="13">
        <f t="shared" si="20"/>
        <v>0</v>
      </c>
      <c r="Q91" s="3">
        <f t="shared" si="21"/>
        <v>335</v>
      </c>
      <c r="R91" s="3">
        <f t="shared" si="22"/>
        <v>1</v>
      </c>
      <c r="S91" s="3">
        <f t="shared" si="23"/>
        <v>225</v>
      </c>
      <c r="T91" s="3">
        <f t="shared" si="24"/>
        <v>1</v>
      </c>
    </row>
    <row r="92" spans="1:20" ht="17.25">
      <c r="A92" s="86" t="s">
        <v>179</v>
      </c>
      <c r="B92" s="86" t="s">
        <v>174</v>
      </c>
      <c r="C92" s="86" t="str">
        <f>'Classement Sec. 1'!X$9</f>
        <v>Collège Mont-Saint-Louis B</v>
      </c>
      <c r="D92" s="15" t="str">
        <f>LEFT('Horaire simplifié'!A91,3)</f>
        <v>Z1I</v>
      </c>
      <c r="E92" s="3">
        <v>325</v>
      </c>
      <c r="F92" s="15" t="str">
        <f>RIGHT('Horaire simplifié'!A91,3)</f>
        <v>Z1J</v>
      </c>
      <c r="G92" s="3">
        <v>450</v>
      </c>
      <c r="H92" s="3" t="str">
        <f>'Classement Sec. 1'!X$10</f>
        <v>É.S. Sophie-Barat A</v>
      </c>
      <c r="I92" s="15">
        <f t="shared" si="13"/>
        <v>0</v>
      </c>
      <c r="J92" s="15">
        <f t="shared" si="14"/>
        <v>0</v>
      </c>
      <c r="K92" s="15">
        <f t="shared" si="15"/>
        <v>2</v>
      </c>
      <c r="L92" s="15">
        <f t="shared" si="16"/>
        <v>1</v>
      </c>
      <c r="M92" s="15">
        <f t="shared" si="17"/>
        <v>0</v>
      </c>
      <c r="N92" s="15">
        <f t="shared" si="18"/>
        <v>1</v>
      </c>
      <c r="O92" s="15">
        <f t="shared" si="19"/>
        <v>0</v>
      </c>
      <c r="P92" s="13">
        <f t="shared" si="20"/>
        <v>0</v>
      </c>
      <c r="Q92" s="3">
        <f t="shared" si="21"/>
        <v>450</v>
      </c>
      <c r="R92" s="3">
        <f t="shared" si="22"/>
        <v>1</v>
      </c>
      <c r="S92" s="3">
        <f t="shared" si="23"/>
        <v>325</v>
      </c>
      <c r="T92" s="3">
        <f t="shared" si="24"/>
        <v>1</v>
      </c>
    </row>
    <row r="93" spans="1:20" ht="17.25">
      <c r="A93" s="86" t="s">
        <v>180</v>
      </c>
      <c r="B93" s="86" t="s">
        <v>176</v>
      </c>
      <c r="C93" s="86" t="str">
        <f>'Classement Sec. 1'!X$12</f>
        <v>Collège Laval A</v>
      </c>
      <c r="D93" s="15" t="str">
        <f>LEFT('Horaire simplifié'!A92,3)</f>
        <v>Z1K</v>
      </c>
      <c r="E93" s="3">
        <v>365</v>
      </c>
      <c r="F93" s="15" t="str">
        <f>RIGHT('Horaire simplifié'!A92,3)</f>
        <v>Z1L</v>
      </c>
      <c r="G93" s="3">
        <v>380</v>
      </c>
      <c r="H93" s="3" t="str">
        <f>'Classement Sec. 1'!X$13</f>
        <v>Collège Durocher Saint-Lambert A</v>
      </c>
      <c r="I93" s="15">
        <f t="shared" si="13"/>
        <v>0</v>
      </c>
      <c r="J93" s="15">
        <f t="shared" si="14"/>
        <v>0</v>
      </c>
      <c r="K93" s="15">
        <f t="shared" si="15"/>
        <v>2</v>
      </c>
      <c r="L93" s="15">
        <f t="shared" si="16"/>
        <v>1</v>
      </c>
      <c r="M93" s="15">
        <f t="shared" si="17"/>
        <v>0</v>
      </c>
      <c r="N93" s="15">
        <f t="shared" si="18"/>
        <v>1</v>
      </c>
      <c r="O93" s="15">
        <f t="shared" si="19"/>
        <v>0</v>
      </c>
      <c r="P93" s="13">
        <f t="shared" si="20"/>
        <v>0</v>
      </c>
      <c r="Q93" s="3">
        <f t="shared" si="21"/>
        <v>380</v>
      </c>
      <c r="R93" s="3">
        <f t="shared" si="22"/>
        <v>1</v>
      </c>
      <c r="S93" s="3">
        <f t="shared" si="23"/>
        <v>365</v>
      </c>
      <c r="T93" s="3">
        <f t="shared" si="24"/>
        <v>1</v>
      </c>
    </row>
    <row r="94" spans="1:20" ht="17.25">
      <c r="A94" s="86">
        <v>603</v>
      </c>
      <c r="B94" s="86">
        <v>3</v>
      </c>
      <c r="C94" s="86" t="str">
        <f>'Classement Sec. 1'!X$15</f>
        <v>Collège Notre-Dame-de-Lourdes B</v>
      </c>
      <c r="D94" s="15" t="str">
        <f>LEFT('Horaire simplifié'!A93,3)</f>
        <v>Z1M</v>
      </c>
      <c r="E94" s="3">
        <v>340</v>
      </c>
      <c r="F94" s="15" t="str">
        <f>RIGHT('Horaire simplifié'!A93,3)</f>
        <v>Z1N</v>
      </c>
      <c r="G94" s="3">
        <v>435</v>
      </c>
      <c r="H94" s="3" t="str">
        <f>'Classement Sec. 1'!X$16</f>
        <v>Juvénat Notre-Dame du St-Laurent B</v>
      </c>
      <c r="I94" s="15">
        <f t="shared" si="13"/>
        <v>0</v>
      </c>
      <c r="J94" s="15">
        <f t="shared" si="14"/>
        <v>0</v>
      </c>
      <c r="K94" s="15">
        <f t="shared" si="15"/>
        <v>2</v>
      </c>
      <c r="L94" s="15">
        <f t="shared" si="16"/>
        <v>1</v>
      </c>
      <c r="M94" s="15">
        <f t="shared" si="17"/>
        <v>0</v>
      </c>
      <c r="N94" s="15">
        <f t="shared" si="18"/>
        <v>1</v>
      </c>
      <c r="O94" s="15">
        <f t="shared" si="19"/>
        <v>0</v>
      </c>
      <c r="P94" s="13">
        <f t="shared" si="20"/>
        <v>0</v>
      </c>
      <c r="Q94" s="3">
        <f t="shared" si="21"/>
        <v>435</v>
      </c>
      <c r="R94" s="3">
        <f t="shared" si="22"/>
        <v>1</v>
      </c>
      <c r="S94" s="3">
        <f t="shared" si="23"/>
        <v>340</v>
      </c>
      <c r="T94" s="3">
        <f t="shared" si="24"/>
        <v>1</v>
      </c>
    </row>
    <row r="95" spans="1:20" ht="17.25">
      <c r="A95" s="86">
        <v>604</v>
      </c>
      <c r="B95" s="86">
        <v>4</v>
      </c>
      <c r="C95" s="86" t="str">
        <f>'Classement Sec. 1'!X$18</f>
        <v>Collège Saint-Alexandre de la Gatineau</v>
      </c>
      <c r="D95" s="15" t="str">
        <f>LEFT('Horaire simplifié'!A94,3)</f>
        <v>Z1O</v>
      </c>
      <c r="E95" s="3">
        <v>355</v>
      </c>
      <c r="F95" s="15" t="str">
        <f>RIGHT('Horaire simplifié'!A94,3)</f>
        <v>Z1P</v>
      </c>
      <c r="G95" s="3">
        <v>385</v>
      </c>
      <c r="H95" s="3" t="str">
        <f>'Classement Sec. 1'!X$19</f>
        <v>Collège Mont-Saint-Louis A</v>
      </c>
      <c r="I95" s="15">
        <f t="shared" si="13"/>
        <v>0</v>
      </c>
      <c r="J95" s="15">
        <f t="shared" si="14"/>
        <v>0</v>
      </c>
      <c r="K95" s="15">
        <f t="shared" si="15"/>
        <v>2</v>
      </c>
      <c r="L95" s="15">
        <f t="shared" si="16"/>
        <v>1</v>
      </c>
      <c r="M95" s="15">
        <f t="shared" si="17"/>
        <v>0</v>
      </c>
      <c r="N95" s="15">
        <f t="shared" si="18"/>
        <v>1</v>
      </c>
      <c r="O95" s="15">
        <f t="shared" si="19"/>
        <v>0</v>
      </c>
      <c r="P95" s="13">
        <f t="shared" si="20"/>
        <v>0</v>
      </c>
      <c r="Q95" s="3">
        <f t="shared" si="21"/>
        <v>385</v>
      </c>
      <c r="R95" s="3">
        <f t="shared" si="22"/>
        <v>1</v>
      </c>
      <c r="S95" s="3">
        <f t="shared" si="23"/>
        <v>355</v>
      </c>
      <c r="T95" s="3">
        <f t="shared" si="24"/>
        <v>1</v>
      </c>
    </row>
    <row r="96" spans="1:20" ht="17.25">
      <c r="A96" s="86">
        <v>605</v>
      </c>
      <c r="B96" s="86">
        <v>5</v>
      </c>
      <c r="C96" s="86" t="str">
        <f>'Classement Sec. 1'!C$29</f>
        <v>Séminaire de Sherbrooke</v>
      </c>
      <c r="D96" s="15" t="str">
        <f>LEFT('Horaire simplifié'!A95,3)</f>
        <v>S1M</v>
      </c>
      <c r="E96" s="3">
        <v>345</v>
      </c>
      <c r="F96" s="15" t="str">
        <f>RIGHT('Horaire simplifié'!A95,3)</f>
        <v>S1O</v>
      </c>
      <c r="G96" s="3">
        <v>295</v>
      </c>
      <c r="H96" s="3" t="str">
        <f>'Classement Sec. 1'!C$31</f>
        <v>École d’éducation internationale de Laval A</v>
      </c>
      <c r="I96" s="15">
        <f t="shared" si="13"/>
        <v>2</v>
      </c>
      <c r="J96" s="15">
        <f t="shared" si="14"/>
        <v>1</v>
      </c>
      <c r="K96" s="15">
        <f t="shared" si="15"/>
        <v>0</v>
      </c>
      <c r="L96" s="15">
        <f t="shared" si="16"/>
        <v>0</v>
      </c>
      <c r="M96" s="15">
        <f t="shared" si="17"/>
        <v>0</v>
      </c>
      <c r="N96" s="15">
        <f t="shared" si="18"/>
        <v>0</v>
      </c>
      <c r="O96" s="15">
        <f t="shared" si="19"/>
        <v>0</v>
      </c>
      <c r="P96" s="13">
        <f t="shared" si="20"/>
        <v>1</v>
      </c>
      <c r="Q96" s="3">
        <f t="shared" si="21"/>
        <v>295</v>
      </c>
      <c r="R96" s="3">
        <f t="shared" si="22"/>
        <v>1</v>
      </c>
      <c r="S96" s="3">
        <f t="shared" si="23"/>
        <v>345</v>
      </c>
      <c r="T96" s="3">
        <f t="shared" si="24"/>
        <v>1</v>
      </c>
    </row>
    <row r="97" spans="1:20" ht="17.25">
      <c r="A97" s="86">
        <v>606</v>
      </c>
      <c r="B97" s="86">
        <v>6</v>
      </c>
      <c r="C97" s="86" t="str">
        <f>'Classement Sec. 1'!C$30</f>
        <v>Collège Notre-Dame-de-Lourdes A</v>
      </c>
      <c r="D97" s="15" t="str">
        <f>LEFT('Horaire simplifié'!A96,3)</f>
        <v>S1N</v>
      </c>
      <c r="E97" s="3">
        <v>410</v>
      </c>
      <c r="F97" s="15" t="str">
        <f>RIGHT('Horaire simplifié'!A96,3)</f>
        <v>S1P</v>
      </c>
      <c r="G97" s="3">
        <v>270</v>
      </c>
      <c r="H97" s="3" t="str">
        <f>'Classement Sec. 1'!C$32</f>
        <v>É.S. Samuel-de-Champlain</v>
      </c>
      <c r="I97" s="15">
        <f t="shared" si="13"/>
        <v>2</v>
      </c>
      <c r="J97" s="15">
        <f t="shared" si="14"/>
        <v>1</v>
      </c>
      <c r="K97" s="15">
        <f t="shared" si="15"/>
        <v>0</v>
      </c>
      <c r="L97" s="15">
        <f t="shared" si="16"/>
        <v>0</v>
      </c>
      <c r="M97" s="15">
        <f t="shared" si="17"/>
        <v>0</v>
      </c>
      <c r="N97" s="15">
        <f t="shared" si="18"/>
        <v>0</v>
      </c>
      <c r="O97" s="15">
        <f t="shared" si="19"/>
        <v>0</v>
      </c>
      <c r="P97" s="13">
        <f t="shared" si="20"/>
        <v>1</v>
      </c>
      <c r="Q97" s="3">
        <f t="shared" si="21"/>
        <v>270</v>
      </c>
      <c r="R97" s="3">
        <f t="shared" si="22"/>
        <v>1</v>
      </c>
      <c r="S97" s="3">
        <f t="shared" si="23"/>
        <v>410</v>
      </c>
      <c r="T97" s="3">
        <f t="shared" si="24"/>
        <v>1</v>
      </c>
    </row>
    <row r="98" spans="1:20" ht="17.25">
      <c r="A98" s="86">
        <v>607</v>
      </c>
      <c r="B98" s="86">
        <v>7</v>
      </c>
      <c r="C98" s="86" t="str">
        <f>'Classement Sec. 2'!X$9</f>
        <v>É.S. Sophie-Barat A</v>
      </c>
      <c r="D98" s="15" t="str">
        <f>LEFT('Horaire simplifié'!A97,3)</f>
        <v>Z2I</v>
      </c>
      <c r="E98" s="3">
        <v>230</v>
      </c>
      <c r="F98" s="15" t="str">
        <f>RIGHT('Horaire simplifié'!A97,3)</f>
        <v>Z2J</v>
      </c>
      <c r="G98" s="3">
        <v>520</v>
      </c>
      <c r="H98" s="3" t="str">
        <f>'Classement Sec. 2'!X$10</f>
        <v>Collège Jean-de-Brébeuf A</v>
      </c>
      <c r="I98" s="15">
        <f t="shared" si="13"/>
        <v>0</v>
      </c>
      <c r="J98" s="15">
        <f t="shared" si="14"/>
        <v>0</v>
      </c>
      <c r="K98" s="15">
        <f t="shared" si="15"/>
        <v>2</v>
      </c>
      <c r="L98" s="15">
        <f t="shared" si="16"/>
        <v>1</v>
      </c>
      <c r="M98" s="15">
        <f t="shared" si="17"/>
        <v>0</v>
      </c>
      <c r="N98" s="15">
        <f t="shared" si="18"/>
        <v>1</v>
      </c>
      <c r="O98" s="15">
        <f t="shared" si="19"/>
        <v>0</v>
      </c>
      <c r="P98" s="13">
        <f t="shared" si="20"/>
        <v>0</v>
      </c>
      <c r="Q98" s="3">
        <f t="shared" si="21"/>
        <v>520</v>
      </c>
      <c r="R98" s="3">
        <f t="shared" si="22"/>
        <v>1</v>
      </c>
      <c r="S98" s="3">
        <f t="shared" si="23"/>
        <v>230</v>
      </c>
      <c r="T98" s="3">
        <f t="shared" si="24"/>
        <v>1</v>
      </c>
    </row>
    <row r="99" spans="1:20" ht="17.25">
      <c r="A99" s="86">
        <v>608</v>
      </c>
      <c r="B99" s="86">
        <v>8</v>
      </c>
      <c r="C99" s="86" t="str">
        <f>'Classement Sec. 2'!X$12</f>
        <v>Collège Saint-Charles-Garnier C</v>
      </c>
      <c r="D99" s="15" t="str">
        <f>LEFT('Horaire simplifié'!A98,3)</f>
        <v>Z2K</v>
      </c>
      <c r="E99" s="3">
        <v>305</v>
      </c>
      <c r="F99" s="15" t="str">
        <f>RIGHT('Horaire simplifié'!A98,3)</f>
        <v>Z2L</v>
      </c>
      <c r="G99" s="3">
        <v>210</v>
      </c>
      <c r="H99" s="3" t="str">
        <f>'Classement Sec. 2'!X$13</f>
        <v>Collège Saint-Charles-Garnier A</v>
      </c>
      <c r="I99" s="15">
        <f t="shared" si="13"/>
        <v>2</v>
      </c>
      <c r="J99" s="15">
        <f t="shared" si="14"/>
        <v>1</v>
      </c>
      <c r="K99" s="15">
        <f t="shared" si="15"/>
        <v>0</v>
      </c>
      <c r="L99" s="15">
        <f t="shared" si="16"/>
        <v>0</v>
      </c>
      <c r="M99" s="15">
        <f t="shared" si="17"/>
        <v>0</v>
      </c>
      <c r="N99" s="15">
        <f t="shared" ref="N99:N130" si="25">L99</f>
        <v>0</v>
      </c>
      <c r="O99" s="15">
        <f t="shared" si="19"/>
        <v>0</v>
      </c>
      <c r="P99" s="13">
        <f t="shared" si="20"/>
        <v>1</v>
      </c>
      <c r="Q99" s="3">
        <f t="shared" si="21"/>
        <v>210</v>
      </c>
      <c r="R99" s="3">
        <f t="shared" si="22"/>
        <v>1</v>
      </c>
      <c r="S99" s="3">
        <f t="shared" si="23"/>
        <v>305</v>
      </c>
      <c r="T99" s="3">
        <f t="shared" si="24"/>
        <v>1</v>
      </c>
    </row>
    <row r="100" spans="1:20" ht="17.25">
      <c r="A100" s="86">
        <v>609</v>
      </c>
      <c r="B100" s="86">
        <v>9</v>
      </c>
      <c r="C100" s="86" t="str">
        <f>'Classement Sec. 2'!X$15</f>
        <v>Collège Saint-Hilaire</v>
      </c>
      <c r="D100" s="15" t="str">
        <f>LEFT('Horaire simplifié'!A99,3)</f>
        <v>Z2M</v>
      </c>
      <c r="E100" s="3">
        <v>310</v>
      </c>
      <c r="F100" s="15" t="str">
        <f>RIGHT('Horaire simplifié'!A99,3)</f>
        <v>Z2N</v>
      </c>
      <c r="G100" s="3">
        <v>275</v>
      </c>
      <c r="H100" s="3" t="str">
        <f>'Classement Sec. 2'!X$16</f>
        <v>Collège de Montréal</v>
      </c>
      <c r="I100" s="15">
        <f t="shared" si="13"/>
        <v>2</v>
      </c>
      <c r="J100" s="15">
        <f t="shared" si="14"/>
        <v>1</v>
      </c>
      <c r="K100" s="15">
        <f t="shared" si="15"/>
        <v>0</v>
      </c>
      <c r="L100" s="15">
        <f t="shared" si="16"/>
        <v>0</v>
      </c>
      <c r="M100" s="15">
        <f t="shared" si="17"/>
        <v>0</v>
      </c>
      <c r="N100" s="15">
        <f t="shared" si="25"/>
        <v>0</v>
      </c>
      <c r="O100" s="15">
        <f t="shared" si="19"/>
        <v>0</v>
      </c>
      <c r="P100" s="13">
        <f t="shared" si="20"/>
        <v>1</v>
      </c>
      <c r="Q100" s="3">
        <f t="shared" si="21"/>
        <v>275</v>
      </c>
      <c r="R100" s="3">
        <f t="shared" si="22"/>
        <v>1</v>
      </c>
      <c r="S100" s="3">
        <f t="shared" si="23"/>
        <v>310</v>
      </c>
      <c r="T100" s="3">
        <f t="shared" si="24"/>
        <v>1</v>
      </c>
    </row>
    <row r="101" spans="1:20" ht="17.25">
      <c r="A101" s="86">
        <v>610</v>
      </c>
      <c r="B101" s="86">
        <v>10</v>
      </c>
      <c r="C101" s="86" t="str">
        <f>'Classement Sec. 2'!X$18</f>
        <v>Collège Regina Assumpta B</v>
      </c>
      <c r="D101" s="15" t="str">
        <f>LEFT('Horaire simplifié'!A100,3)</f>
        <v>Z2O</v>
      </c>
      <c r="E101" s="3">
        <v>360</v>
      </c>
      <c r="F101" s="15" t="str">
        <f>RIGHT('Horaire simplifié'!A100,3)</f>
        <v>Z2P</v>
      </c>
      <c r="G101" s="3">
        <v>265</v>
      </c>
      <c r="H101" s="3" t="str">
        <f>'Classement Sec. 2'!X$19</f>
        <v>Collège Jean-Eudes B</v>
      </c>
      <c r="I101" s="15">
        <f t="shared" si="13"/>
        <v>2</v>
      </c>
      <c r="J101" s="15">
        <f t="shared" si="14"/>
        <v>1</v>
      </c>
      <c r="K101" s="15">
        <f t="shared" si="15"/>
        <v>0</v>
      </c>
      <c r="L101" s="15">
        <f t="shared" si="16"/>
        <v>0</v>
      </c>
      <c r="M101" s="15">
        <f t="shared" si="17"/>
        <v>0</v>
      </c>
      <c r="N101" s="15">
        <f t="shared" si="25"/>
        <v>0</v>
      </c>
      <c r="O101" s="15">
        <f t="shared" si="19"/>
        <v>0</v>
      </c>
      <c r="P101" s="13">
        <f t="shared" si="20"/>
        <v>1</v>
      </c>
      <c r="Q101" s="3">
        <f t="shared" si="21"/>
        <v>265</v>
      </c>
      <c r="R101" s="3">
        <f t="shared" si="22"/>
        <v>1</v>
      </c>
      <c r="S101" s="3">
        <f t="shared" si="23"/>
        <v>360</v>
      </c>
      <c r="T101" s="3">
        <f t="shared" si="24"/>
        <v>1</v>
      </c>
    </row>
    <row r="102" spans="1:20" ht="17.25">
      <c r="A102" s="86">
        <v>611</v>
      </c>
      <c r="B102" s="86">
        <v>11</v>
      </c>
      <c r="C102" s="86" t="str">
        <f>'Classement Sec. 2'!C$29</f>
        <v>Collège Saint-Alexandre de la Gatineau</v>
      </c>
      <c r="D102" s="15" t="str">
        <f>LEFT('Horaire simplifié'!A101,3)</f>
        <v>S2M</v>
      </c>
      <c r="E102" s="3">
        <v>325</v>
      </c>
      <c r="F102" s="15" t="str">
        <f>RIGHT('Horaire simplifié'!A101,3)</f>
        <v>S2O</v>
      </c>
      <c r="G102" s="3">
        <v>195</v>
      </c>
      <c r="H102" s="3" t="str">
        <f>'Classement Sec. 2'!C$31</f>
        <v>É.S. de Mortagne B</v>
      </c>
      <c r="I102" s="15">
        <f t="shared" si="13"/>
        <v>2</v>
      </c>
      <c r="J102" s="15">
        <f t="shared" si="14"/>
        <v>1</v>
      </c>
      <c r="K102" s="15">
        <f t="shared" si="15"/>
        <v>0</v>
      </c>
      <c r="L102" s="15">
        <f t="shared" si="16"/>
        <v>0</v>
      </c>
      <c r="M102" s="15">
        <f t="shared" si="17"/>
        <v>0</v>
      </c>
      <c r="N102" s="15">
        <f t="shared" si="25"/>
        <v>0</v>
      </c>
      <c r="O102" s="15">
        <f t="shared" si="19"/>
        <v>0</v>
      </c>
      <c r="P102" s="13">
        <f t="shared" si="20"/>
        <v>1</v>
      </c>
      <c r="Q102" s="3">
        <f t="shared" si="21"/>
        <v>195</v>
      </c>
      <c r="R102" s="3">
        <f t="shared" si="22"/>
        <v>1</v>
      </c>
      <c r="S102" s="3">
        <f t="shared" si="23"/>
        <v>325</v>
      </c>
      <c r="T102" s="3">
        <f t="shared" si="24"/>
        <v>1</v>
      </c>
    </row>
    <row r="103" spans="1:20" ht="17.25">
      <c r="A103" s="86">
        <v>612</v>
      </c>
      <c r="B103" s="86">
        <v>12</v>
      </c>
      <c r="C103" s="86" t="str">
        <f>'Classement Sec. 2'!C$30</f>
        <v>É.S. du Triolet</v>
      </c>
      <c r="D103" s="15" t="str">
        <f>LEFT('Horaire simplifié'!A102,3)</f>
        <v>S2N</v>
      </c>
      <c r="E103" s="3">
        <v>250</v>
      </c>
      <c r="F103" s="15" t="str">
        <f>RIGHT('Horaire simplifié'!A102,3)</f>
        <v>S2P</v>
      </c>
      <c r="G103" s="3">
        <v>190</v>
      </c>
      <c r="H103" s="3" t="s">
        <v>181</v>
      </c>
      <c r="I103" s="15">
        <f t="shared" si="13"/>
        <v>2</v>
      </c>
      <c r="J103" s="15">
        <f t="shared" si="14"/>
        <v>1</v>
      </c>
      <c r="K103" s="15">
        <f t="shared" si="15"/>
        <v>0</v>
      </c>
      <c r="L103" s="15">
        <f t="shared" si="16"/>
        <v>0</v>
      </c>
      <c r="M103" s="15">
        <f t="shared" si="17"/>
        <v>0</v>
      </c>
      <c r="N103" s="15">
        <f t="shared" si="25"/>
        <v>0</v>
      </c>
      <c r="O103" s="15">
        <f t="shared" si="19"/>
        <v>0</v>
      </c>
      <c r="P103" s="13">
        <f t="shared" si="20"/>
        <v>1</v>
      </c>
      <c r="Q103" s="3">
        <f t="shared" si="21"/>
        <v>190</v>
      </c>
      <c r="R103" s="3">
        <f t="shared" si="22"/>
        <v>1</v>
      </c>
      <c r="S103" s="3">
        <f t="shared" si="23"/>
        <v>250</v>
      </c>
      <c r="T103" s="3">
        <f t="shared" si="24"/>
        <v>1</v>
      </c>
    </row>
    <row r="104" spans="1:20" ht="17.25">
      <c r="A104" s="86">
        <v>613</v>
      </c>
      <c r="B104" s="86">
        <v>13</v>
      </c>
      <c r="C104" s="86" t="str">
        <f>'Classement Sec. 3'!X$9</f>
        <v>Collège Jean-Eudes C</v>
      </c>
      <c r="D104" s="15" t="str">
        <f>LEFT('Horaire simplifié'!A103,3)</f>
        <v>Z3I</v>
      </c>
      <c r="E104" s="3">
        <v>335</v>
      </c>
      <c r="F104" s="15" t="str">
        <f>RIGHT('Horaire simplifié'!A103,3)</f>
        <v>Z3J</v>
      </c>
      <c r="G104" s="3">
        <v>430</v>
      </c>
      <c r="H104" s="3" t="str">
        <f>'Classement Sec. 3'!X$10</f>
        <v>École d'éducation internationale de Laval A</v>
      </c>
      <c r="I104" s="15">
        <f t="shared" si="13"/>
        <v>0</v>
      </c>
      <c r="J104" s="15">
        <f t="shared" si="14"/>
        <v>0</v>
      </c>
      <c r="K104" s="15">
        <f t="shared" si="15"/>
        <v>2</v>
      </c>
      <c r="L104" s="15">
        <f t="shared" si="16"/>
        <v>1</v>
      </c>
      <c r="M104" s="15">
        <f t="shared" si="17"/>
        <v>0</v>
      </c>
      <c r="N104" s="15">
        <f t="shared" si="25"/>
        <v>1</v>
      </c>
      <c r="O104" s="15">
        <f t="shared" si="19"/>
        <v>0</v>
      </c>
      <c r="P104" s="13">
        <f t="shared" si="20"/>
        <v>0</v>
      </c>
      <c r="Q104" s="3">
        <f t="shared" si="21"/>
        <v>430</v>
      </c>
      <c r="R104" s="3">
        <f t="shared" si="22"/>
        <v>1</v>
      </c>
      <c r="S104" s="3">
        <f t="shared" si="23"/>
        <v>335</v>
      </c>
      <c r="T104" s="3">
        <f t="shared" si="24"/>
        <v>1</v>
      </c>
    </row>
    <row r="105" spans="1:20" ht="17.25">
      <c r="A105" s="86">
        <v>614</v>
      </c>
      <c r="B105" s="86">
        <v>14</v>
      </c>
      <c r="C105" s="86" t="str">
        <f>'Classement Sec. 3'!X$12</f>
        <v>Collège Durocher Saint-Lambert A</v>
      </c>
      <c r="D105" s="15" t="str">
        <f>LEFT('Horaire simplifié'!A104,3)</f>
        <v>Z3K</v>
      </c>
      <c r="E105" s="3">
        <v>360</v>
      </c>
      <c r="F105" s="15" t="str">
        <f>RIGHT('Horaire simplifié'!A104,3)</f>
        <v>Z3L</v>
      </c>
      <c r="G105" s="3">
        <v>300</v>
      </c>
      <c r="H105" s="3" t="str">
        <f>'Classement Sec. 3'!X$13</f>
        <v>Collège Saint-Charles-Garnier A</v>
      </c>
      <c r="I105" s="15">
        <f t="shared" si="13"/>
        <v>2</v>
      </c>
      <c r="J105" s="15">
        <f t="shared" si="14"/>
        <v>1</v>
      </c>
      <c r="K105" s="15">
        <f t="shared" si="15"/>
        <v>0</v>
      </c>
      <c r="L105" s="15">
        <f t="shared" si="16"/>
        <v>0</v>
      </c>
      <c r="M105" s="15">
        <f t="shared" si="17"/>
        <v>0</v>
      </c>
      <c r="N105" s="15">
        <f t="shared" si="25"/>
        <v>0</v>
      </c>
      <c r="O105" s="15">
        <f t="shared" si="19"/>
        <v>0</v>
      </c>
      <c r="P105" s="13">
        <f t="shared" si="20"/>
        <v>1</v>
      </c>
      <c r="Q105" s="3">
        <f t="shared" si="21"/>
        <v>300</v>
      </c>
      <c r="R105" s="3">
        <f t="shared" si="22"/>
        <v>1</v>
      </c>
      <c r="S105" s="3">
        <f t="shared" si="23"/>
        <v>360</v>
      </c>
      <c r="T105" s="3">
        <f t="shared" si="24"/>
        <v>1</v>
      </c>
    </row>
    <row r="106" spans="1:20" ht="17.25">
      <c r="A106" s="86">
        <v>615</v>
      </c>
      <c r="B106" s="86">
        <v>15</v>
      </c>
      <c r="C106" s="86" t="str">
        <f>'Classement Sec. 3'!X$15</f>
        <v>É.S. de Mortagne A</v>
      </c>
      <c r="D106" s="15" t="str">
        <f>LEFT('Horaire simplifié'!A105,3)</f>
        <v>Z3M</v>
      </c>
      <c r="E106" s="3">
        <v>395</v>
      </c>
      <c r="F106" s="15" t="str">
        <f>RIGHT('Horaire simplifié'!A105,3)</f>
        <v>Z3N</v>
      </c>
      <c r="G106" s="3">
        <v>455</v>
      </c>
      <c r="H106" s="3" t="str">
        <f>'Classement Sec. 3'!X$16</f>
        <v>Collège Jean-de-Brébeuf A</v>
      </c>
      <c r="I106" s="15">
        <f t="shared" si="13"/>
        <v>0</v>
      </c>
      <c r="J106" s="15">
        <f t="shared" si="14"/>
        <v>0</v>
      </c>
      <c r="K106" s="15">
        <f t="shared" si="15"/>
        <v>2</v>
      </c>
      <c r="L106" s="15">
        <f t="shared" si="16"/>
        <v>1</v>
      </c>
      <c r="M106" s="15">
        <f t="shared" si="17"/>
        <v>0</v>
      </c>
      <c r="N106" s="15">
        <f t="shared" si="25"/>
        <v>1</v>
      </c>
      <c r="O106" s="15">
        <f t="shared" si="19"/>
        <v>0</v>
      </c>
      <c r="P106" s="13">
        <f t="shared" si="20"/>
        <v>0</v>
      </c>
      <c r="Q106" s="3">
        <f t="shared" si="21"/>
        <v>455</v>
      </c>
      <c r="R106" s="3">
        <f t="shared" si="22"/>
        <v>1</v>
      </c>
      <c r="S106" s="3">
        <f t="shared" si="23"/>
        <v>395</v>
      </c>
      <c r="T106" s="3">
        <f t="shared" si="24"/>
        <v>1</v>
      </c>
    </row>
    <row r="107" spans="1:20" ht="17.25">
      <c r="A107" s="86">
        <v>616</v>
      </c>
      <c r="B107" s="86">
        <v>16</v>
      </c>
      <c r="C107" s="86" t="str">
        <f>'Classement Sec. 3'!X$18</f>
        <v>É.S. Sophie-Barat</v>
      </c>
      <c r="D107" s="15" t="str">
        <f>LEFT('Horaire simplifié'!A106,3)</f>
        <v>Z3O</v>
      </c>
      <c r="E107" s="3">
        <v>470</v>
      </c>
      <c r="F107" s="15" t="str">
        <f>RIGHT('Horaire simplifié'!A106,3)</f>
        <v>Z3P</v>
      </c>
      <c r="G107" s="3">
        <v>295</v>
      </c>
      <c r="H107" s="3" t="str">
        <f>'Classement Sec. 3'!X$19</f>
        <v>É.S. Samuel-de-Champlain</v>
      </c>
      <c r="I107" s="15">
        <f t="shared" si="13"/>
        <v>2</v>
      </c>
      <c r="J107" s="15">
        <f t="shared" si="14"/>
        <v>1</v>
      </c>
      <c r="K107" s="15">
        <f t="shared" si="15"/>
        <v>0</v>
      </c>
      <c r="L107" s="15">
        <f t="shared" si="16"/>
        <v>0</v>
      </c>
      <c r="M107" s="15">
        <f t="shared" si="17"/>
        <v>0</v>
      </c>
      <c r="N107" s="15">
        <f t="shared" si="25"/>
        <v>0</v>
      </c>
      <c r="O107" s="15">
        <f t="shared" si="19"/>
        <v>0</v>
      </c>
      <c r="P107" s="13">
        <f t="shared" si="20"/>
        <v>1</v>
      </c>
      <c r="Q107" s="3">
        <f t="shared" si="21"/>
        <v>295</v>
      </c>
      <c r="R107" s="3">
        <f t="shared" si="22"/>
        <v>1</v>
      </c>
      <c r="S107" s="3">
        <f t="shared" si="23"/>
        <v>470</v>
      </c>
      <c r="T107" s="3">
        <f t="shared" si="24"/>
        <v>1</v>
      </c>
    </row>
    <row r="108" spans="1:20" ht="17.25">
      <c r="A108" s="86">
        <v>617</v>
      </c>
      <c r="B108" s="86">
        <v>17</v>
      </c>
      <c r="C108" s="86" t="str">
        <f>'Classement Sec. 3'!C$29</f>
        <v>Académie Saint-Louis</v>
      </c>
      <c r="D108" s="15" t="str">
        <f>LEFT('Horaire simplifié'!A107,3)</f>
        <v>S3M</v>
      </c>
      <c r="E108" s="3">
        <v>365</v>
      </c>
      <c r="F108" s="15" t="str">
        <f>RIGHT('Horaire simplifié'!A107,3)</f>
        <v>S3O</v>
      </c>
      <c r="G108" s="3">
        <v>220</v>
      </c>
      <c r="H108" s="3" t="str">
        <f>'Classement Sec. 3'!C$31</f>
        <v>É.S. Mitchell-Montcalm B</v>
      </c>
      <c r="I108" s="15">
        <f t="shared" si="13"/>
        <v>2</v>
      </c>
      <c r="J108" s="15">
        <f t="shared" si="14"/>
        <v>1</v>
      </c>
      <c r="K108" s="15">
        <f t="shared" si="15"/>
        <v>0</v>
      </c>
      <c r="L108" s="15">
        <f t="shared" si="16"/>
        <v>0</v>
      </c>
      <c r="M108" s="15">
        <f t="shared" si="17"/>
        <v>0</v>
      </c>
      <c r="N108" s="15">
        <f t="shared" si="25"/>
        <v>0</v>
      </c>
      <c r="O108" s="15">
        <f t="shared" si="19"/>
        <v>0</v>
      </c>
      <c r="P108" s="13">
        <f t="shared" si="20"/>
        <v>1</v>
      </c>
      <c r="Q108" s="3">
        <f t="shared" si="21"/>
        <v>220</v>
      </c>
      <c r="R108" s="3">
        <f t="shared" si="22"/>
        <v>1</v>
      </c>
      <c r="S108" s="3">
        <f t="shared" si="23"/>
        <v>365</v>
      </c>
      <c r="T108" s="3">
        <f t="shared" si="24"/>
        <v>1</v>
      </c>
    </row>
    <row r="109" spans="1:20" ht="17.25">
      <c r="A109" s="86">
        <v>618</v>
      </c>
      <c r="B109" s="86">
        <v>18</v>
      </c>
      <c r="C109" s="86" t="str">
        <f>'Classement Sec. 3'!C$30</f>
        <v>Collège Saint-Joseph de Hull</v>
      </c>
      <c r="D109" s="15" t="str">
        <f>LEFT('Horaire simplifié'!A108,3)</f>
        <v>S3N</v>
      </c>
      <c r="E109" s="3">
        <v>330</v>
      </c>
      <c r="F109" s="15" t="str">
        <f>RIGHT('Horaire simplifié'!A108,3)</f>
        <v>S3P</v>
      </c>
      <c r="G109" s="3">
        <v>310</v>
      </c>
      <c r="H109" s="3" t="str">
        <f>'Classement Sec. 3'!C$32</f>
        <v>Collège Mont Notre-Dame</v>
      </c>
      <c r="I109" s="15">
        <f t="shared" si="13"/>
        <v>2</v>
      </c>
      <c r="J109" s="15">
        <f t="shared" si="14"/>
        <v>1</v>
      </c>
      <c r="K109" s="15">
        <f t="shared" si="15"/>
        <v>0</v>
      </c>
      <c r="L109" s="15">
        <f t="shared" si="16"/>
        <v>0</v>
      </c>
      <c r="M109" s="15">
        <f t="shared" si="17"/>
        <v>0</v>
      </c>
      <c r="N109" s="15">
        <f t="shared" si="25"/>
        <v>0</v>
      </c>
      <c r="O109" s="15">
        <f t="shared" si="19"/>
        <v>0</v>
      </c>
      <c r="P109" s="13">
        <f t="shared" si="20"/>
        <v>1</v>
      </c>
      <c r="Q109" s="3">
        <f t="shared" si="21"/>
        <v>310</v>
      </c>
      <c r="R109" s="3">
        <f t="shared" si="22"/>
        <v>1</v>
      </c>
      <c r="S109" s="3">
        <f t="shared" si="23"/>
        <v>330</v>
      </c>
      <c r="T109" s="3">
        <f t="shared" si="24"/>
        <v>1</v>
      </c>
    </row>
    <row r="110" spans="1:20" ht="17.25">
      <c r="A110" s="86">
        <v>619</v>
      </c>
      <c r="B110" s="86">
        <v>19</v>
      </c>
      <c r="C110" s="86" t="str">
        <f>'Classement Sec. 4'!X$9</f>
        <v>Collège Sainte-Anne</v>
      </c>
      <c r="D110" s="15" t="str">
        <f>LEFT('Horaire simplifié'!A109,3)</f>
        <v>Z4I</v>
      </c>
      <c r="E110" s="3">
        <v>370</v>
      </c>
      <c r="F110" s="15" t="str">
        <f>RIGHT('Horaire simplifié'!A109,3)</f>
        <v>Z4J</v>
      </c>
      <c r="G110" s="3">
        <v>285</v>
      </c>
      <c r="H110" s="3" t="str">
        <f>'Classement Sec. 4'!X$10</f>
        <v>É.S. Sophie-Barat</v>
      </c>
      <c r="I110" s="15">
        <f t="shared" si="13"/>
        <v>2</v>
      </c>
      <c r="J110" s="15">
        <f t="shared" si="14"/>
        <v>1</v>
      </c>
      <c r="K110" s="15">
        <f t="shared" si="15"/>
        <v>0</v>
      </c>
      <c r="L110" s="15">
        <f t="shared" si="16"/>
        <v>0</v>
      </c>
      <c r="M110" s="15">
        <f t="shared" si="17"/>
        <v>0</v>
      </c>
      <c r="N110" s="15">
        <f t="shared" si="25"/>
        <v>0</v>
      </c>
      <c r="O110" s="15">
        <f t="shared" si="19"/>
        <v>0</v>
      </c>
      <c r="P110" s="13">
        <f t="shared" si="20"/>
        <v>1</v>
      </c>
      <c r="Q110" s="3">
        <f t="shared" si="21"/>
        <v>285</v>
      </c>
      <c r="R110" s="3">
        <f t="shared" si="22"/>
        <v>1</v>
      </c>
      <c r="S110" s="3">
        <f t="shared" si="23"/>
        <v>370</v>
      </c>
      <c r="T110" s="3">
        <f t="shared" si="24"/>
        <v>1</v>
      </c>
    </row>
    <row r="111" spans="1:20" ht="17.25">
      <c r="A111" s="86">
        <v>620</v>
      </c>
      <c r="B111" s="86">
        <v>20</v>
      </c>
      <c r="C111" s="86" t="str">
        <f>'Classement Sec. 4'!X$12</f>
        <v>Collège Durocher Saint-Lambert A</v>
      </c>
      <c r="D111" s="15" t="str">
        <f>LEFT('Horaire simplifié'!A110,3)</f>
        <v>Z4K</v>
      </c>
      <c r="E111" s="3">
        <v>390</v>
      </c>
      <c r="F111" s="15" t="str">
        <f>RIGHT('Horaire simplifié'!A110,3)</f>
        <v>Z4L</v>
      </c>
      <c r="G111" s="3">
        <v>225</v>
      </c>
      <c r="H111" s="3" t="str">
        <f>'Classement Sec. 4'!X$13</f>
        <v>Académie Saint-Louis</v>
      </c>
      <c r="I111" s="15">
        <f t="shared" si="13"/>
        <v>2</v>
      </c>
      <c r="J111" s="15">
        <f t="shared" si="14"/>
        <v>1</v>
      </c>
      <c r="K111" s="15">
        <f t="shared" si="15"/>
        <v>0</v>
      </c>
      <c r="L111" s="15">
        <f t="shared" si="16"/>
        <v>0</v>
      </c>
      <c r="M111" s="15">
        <f t="shared" si="17"/>
        <v>0</v>
      </c>
      <c r="N111" s="15">
        <f t="shared" si="25"/>
        <v>0</v>
      </c>
      <c r="O111" s="15">
        <f t="shared" si="19"/>
        <v>0</v>
      </c>
      <c r="P111" s="13">
        <f t="shared" si="20"/>
        <v>1</v>
      </c>
      <c r="Q111" s="3">
        <f t="shared" si="21"/>
        <v>225</v>
      </c>
      <c r="R111" s="3">
        <f t="shared" si="22"/>
        <v>1</v>
      </c>
      <c r="S111" s="3">
        <f t="shared" si="23"/>
        <v>390</v>
      </c>
      <c r="T111" s="3">
        <f t="shared" si="24"/>
        <v>1</v>
      </c>
    </row>
    <row r="112" spans="1:20" ht="17.25">
      <c r="A112" s="86">
        <v>621</v>
      </c>
      <c r="B112" s="86">
        <v>21</v>
      </c>
      <c r="C112" s="86" t="str">
        <f>'Classement Sec. 4'!X$15</f>
        <v>École d'éducation internationale C</v>
      </c>
      <c r="D112" s="15" t="str">
        <f>LEFT('Horaire simplifié'!A111,3)</f>
        <v>Z4M</v>
      </c>
      <c r="E112" s="3">
        <v>470</v>
      </c>
      <c r="F112" s="15" t="str">
        <f>RIGHT('Horaire simplifié'!A111,3)</f>
        <v>Z4N</v>
      </c>
      <c r="G112" s="3">
        <v>190</v>
      </c>
      <c r="H112" s="3" t="str">
        <f>'Classement Sec. 4'!X$16</f>
        <v>É.S. Joseph-François-Perrault A</v>
      </c>
      <c r="I112" s="15">
        <f t="shared" si="13"/>
        <v>2</v>
      </c>
      <c r="J112" s="15">
        <f t="shared" si="14"/>
        <v>1</v>
      </c>
      <c r="K112" s="15">
        <f t="shared" si="15"/>
        <v>0</v>
      </c>
      <c r="L112" s="15">
        <f t="shared" si="16"/>
        <v>0</v>
      </c>
      <c r="M112" s="15">
        <f t="shared" si="17"/>
        <v>0</v>
      </c>
      <c r="N112" s="15">
        <f t="shared" si="25"/>
        <v>0</v>
      </c>
      <c r="O112" s="15">
        <f t="shared" si="19"/>
        <v>0</v>
      </c>
      <c r="P112" s="13">
        <f t="shared" si="20"/>
        <v>1</v>
      </c>
      <c r="Q112" s="3">
        <f t="shared" si="21"/>
        <v>190</v>
      </c>
      <c r="R112" s="3">
        <f t="shared" si="22"/>
        <v>1</v>
      </c>
      <c r="S112" s="3">
        <f t="shared" si="23"/>
        <v>470</v>
      </c>
      <c r="T112" s="3">
        <f t="shared" si="24"/>
        <v>1</v>
      </c>
    </row>
    <row r="113" spans="1:20" ht="17.25">
      <c r="A113" s="86">
        <v>622</v>
      </c>
      <c r="B113" s="86">
        <v>22</v>
      </c>
      <c r="C113" s="86" t="str">
        <f>'Classement Sec. 4'!X$18</f>
        <v>Collège Regina Assumpta B</v>
      </c>
      <c r="D113" s="15" t="str">
        <f>LEFT('Horaire simplifié'!A112,3)</f>
        <v>Z4O</v>
      </c>
      <c r="E113" s="3">
        <v>230</v>
      </c>
      <c r="F113" s="15" t="str">
        <f>RIGHT('Horaire simplifié'!A112,3)</f>
        <v>Z4P</v>
      </c>
      <c r="G113" s="3">
        <v>420</v>
      </c>
      <c r="H113" s="3" t="str">
        <f>'Classement Sec. 4'!X$19</f>
        <v>É.S. Samuel-de-Champlain</v>
      </c>
      <c r="I113" s="15">
        <f t="shared" si="13"/>
        <v>0</v>
      </c>
      <c r="J113" s="15">
        <f t="shared" si="14"/>
        <v>0</v>
      </c>
      <c r="K113" s="15">
        <f t="shared" si="15"/>
        <v>2</v>
      </c>
      <c r="L113" s="15">
        <f t="shared" si="16"/>
        <v>1</v>
      </c>
      <c r="M113" s="15">
        <f t="shared" si="17"/>
        <v>0</v>
      </c>
      <c r="N113" s="15">
        <f t="shared" si="25"/>
        <v>1</v>
      </c>
      <c r="O113" s="15">
        <f t="shared" si="19"/>
        <v>0</v>
      </c>
      <c r="P113" s="13">
        <f t="shared" si="20"/>
        <v>0</v>
      </c>
      <c r="Q113" s="3">
        <f t="shared" si="21"/>
        <v>420</v>
      </c>
      <c r="R113" s="3">
        <f t="shared" si="22"/>
        <v>1</v>
      </c>
      <c r="S113" s="3">
        <f t="shared" si="23"/>
        <v>230</v>
      </c>
      <c r="T113" s="3">
        <f t="shared" si="24"/>
        <v>1</v>
      </c>
    </row>
    <row r="114" spans="1:20" ht="17.25">
      <c r="A114" s="86">
        <v>623</v>
      </c>
      <c r="B114" s="86">
        <v>23</v>
      </c>
      <c r="C114" s="86" t="str">
        <f>'Classement Sec. 4'!C$29</f>
        <v>Collège Jean-de-Brébeuf</v>
      </c>
      <c r="D114" s="15" t="str">
        <f>LEFT('Horaire simplifié'!A113,3)</f>
        <v>S4M</v>
      </c>
      <c r="E114" s="3">
        <v>375</v>
      </c>
      <c r="F114" s="15" t="str">
        <f>RIGHT('Horaire simplifié'!A113,3)</f>
        <v>S4O</v>
      </c>
      <c r="G114" s="3">
        <v>355</v>
      </c>
      <c r="H114" s="3" t="str">
        <f>'Classement Sec. 4'!C$31</f>
        <v>École internationale du Phare</v>
      </c>
      <c r="I114" s="15">
        <f t="shared" si="13"/>
        <v>2</v>
      </c>
      <c r="J114" s="15">
        <f t="shared" si="14"/>
        <v>1</v>
      </c>
      <c r="K114" s="15">
        <f t="shared" si="15"/>
        <v>0</v>
      </c>
      <c r="L114" s="15">
        <f t="shared" si="16"/>
        <v>0</v>
      </c>
      <c r="M114" s="15">
        <f t="shared" si="17"/>
        <v>0</v>
      </c>
      <c r="N114" s="15">
        <f t="shared" si="25"/>
        <v>0</v>
      </c>
      <c r="O114" s="15">
        <f t="shared" si="19"/>
        <v>0</v>
      </c>
      <c r="P114" s="13">
        <f t="shared" si="20"/>
        <v>1</v>
      </c>
      <c r="Q114" s="3">
        <f t="shared" si="21"/>
        <v>355</v>
      </c>
      <c r="R114" s="3">
        <f t="shared" si="22"/>
        <v>1</v>
      </c>
      <c r="S114" s="3">
        <f t="shared" si="23"/>
        <v>375</v>
      </c>
      <c r="T114" s="3">
        <f t="shared" si="24"/>
        <v>1</v>
      </c>
    </row>
    <row r="115" spans="1:20" ht="17.25">
      <c r="A115" s="86">
        <v>624</v>
      </c>
      <c r="B115" s="86">
        <v>24</v>
      </c>
      <c r="C115" s="86" t="str">
        <f>'Classement Sec. 4'!C$30</f>
        <v>Collège Saint-Charles-Garnier A</v>
      </c>
      <c r="D115" s="15" t="str">
        <f>LEFT('Horaire simplifié'!A114,3)</f>
        <v>S4N</v>
      </c>
      <c r="E115" s="3">
        <v>200</v>
      </c>
      <c r="F115" s="15" t="str">
        <f>RIGHT('Horaire simplifié'!A114,3)</f>
        <v>S4P</v>
      </c>
      <c r="G115" s="3">
        <v>380</v>
      </c>
      <c r="H115" s="3" t="str">
        <f>'Classement Sec. 4'!C$32</f>
        <v>É.S. de l'Île</v>
      </c>
      <c r="I115" s="15">
        <f t="shared" si="13"/>
        <v>0</v>
      </c>
      <c r="J115" s="15">
        <f t="shared" si="14"/>
        <v>0</v>
      </c>
      <c r="K115" s="15">
        <f t="shared" si="15"/>
        <v>2</v>
      </c>
      <c r="L115" s="15">
        <f t="shared" si="16"/>
        <v>1</v>
      </c>
      <c r="M115" s="15">
        <f t="shared" si="17"/>
        <v>0</v>
      </c>
      <c r="N115" s="15">
        <f t="shared" si="25"/>
        <v>1</v>
      </c>
      <c r="O115" s="15">
        <f t="shared" si="19"/>
        <v>0</v>
      </c>
      <c r="P115" s="13">
        <f t="shared" si="20"/>
        <v>0</v>
      </c>
      <c r="Q115" s="3">
        <f t="shared" si="21"/>
        <v>380</v>
      </c>
      <c r="R115" s="3">
        <f t="shared" si="22"/>
        <v>1</v>
      </c>
      <c r="S115" s="3">
        <f t="shared" si="23"/>
        <v>200</v>
      </c>
      <c r="T115" s="3">
        <f t="shared" si="24"/>
        <v>1</v>
      </c>
    </row>
    <row r="116" spans="1:20" ht="17.25">
      <c r="A116" s="86">
        <v>701</v>
      </c>
      <c r="B116" s="86">
        <v>1</v>
      </c>
      <c r="C116" s="86" t="str">
        <f>'Classement Sec. 1'!AD$5</f>
        <v>É.S. Sophie-Barat A</v>
      </c>
      <c r="D116" s="15" t="str">
        <f>LEFT('Horaire simplifié'!A115,3)</f>
        <v>Z1Q</v>
      </c>
      <c r="E116" s="3">
        <v>350</v>
      </c>
      <c r="F116" s="15" t="str">
        <f>RIGHT('Horaire simplifié'!A115,3)</f>
        <v>Z1R</v>
      </c>
      <c r="G116" s="3">
        <v>375</v>
      </c>
      <c r="H116" s="86" t="str">
        <f>'Classement Sec. 1'!AD$6</f>
        <v>Collège Durocher Saint-Lambert A</v>
      </c>
      <c r="I116" s="15">
        <f t="shared" si="13"/>
        <v>0</v>
      </c>
      <c r="J116" s="15">
        <f t="shared" si="14"/>
        <v>0</v>
      </c>
      <c r="K116" s="15">
        <f t="shared" si="15"/>
        <v>2</v>
      </c>
      <c r="L116" s="15">
        <f t="shared" si="16"/>
        <v>1</v>
      </c>
      <c r="M116" s="15">
        <f t="shared" si="17"/>
        <v>0</v>
      </c>
      <c r="N116" s="15">
        <f t="shared" si="25"/>
        <v>1</v>
      </c>
      <c r="O116" s="15">
        <f t="shared" si="19"/>
        <v>0</v>
      </c>
      <c r="P116" s="13">
        <f t="shared" si="20"/>
        <v>0</v>
      </c>
      <c r="Q116" s="3">
        <f t="shared" si="21"/>
        <v>375</v>
      </c>
      <c r="R116" s="3">
        <f t="shared" si="22"/>
        <v>1</v>
      </c>
      <c r="S116" s="3">
        <f t="shared" si="23"/>
        <v>350</v>
      </c>
      <c r="T116" s="3">
        <f t="shared" si="24"/>
        <v>1</v>
      </c>
    </row>
    <row r="117" spans="1:20" ht="17.25">
      <c r="A117" s="86">
        <v>702</v>
      </c>
      <c r="B117" s="86">
        <v>2</v>
      </c>
      <c r="C117" s="86" t="str">
        <f>'Classement Sec. 1'!AD$8</f>
        <v>Collège Mont-Saint-Louis B</v>
      </c>
      <c r="D117" s="15" t="str">
        <f>LEFT('Horaire simplifié'!A116,3)</f>
        <v>Z1S</v>
      </c>
      <c r="E117" s="3">
        <v>450</v>
      </c>
      <c r="F117" s="15" t="str">
        <f>RIGHT('Horaire simplifié'!A116,3)</f>
        <v>Z1T</v>
      </c>
      <c r="G117" s="3">
        <v>355</v>
      </c>
      <c r="H117" s="86" t="str">
        <f>'Classement Sec. 1'!AD$9</f>
        <v>Collège Laval A</v>
      </c>
      <c r="I117" s="15">
        <f t="shared" si="13"/>
        <v>2</v>
      </c>
      <c r="J117" s="15">
        <f t="shared" si="14"/>
        <v>1</v>
      </c>
      <c r="K117" s="15">
        <f t="shared" si="15"/>
        <v>0</v>
      </c>
      <c r="L117" s="15">
        <f t="shared" si="16"/>
        <v>0</v>
      </c>
      <c r="M117" s="15">
        <f t="shared" si="17"/>
        <v>0</v>
      </c>
      <c r="N117" s="15">
        <f t="shared" si="25"/>
        <v>0</v>
      </c>
      <c r="O117" s="15">
        <f t="shared" si="19"/>
        <v>0</v>
      </c>
      <c r="P117" s="13">
        <f t="shared" si="20"/>
        <v>1</v>
      </c>
      <c r="Q117" s="3">
        <f t="shared" si="21"/>
        <v>355</v>
      </c>
      <c r="R117" s="3">
        <f t="shared" si="22"/>
        <v>1</v>
      </c>
      <c r="S117" s="3">
        <f t="shared" si="23"/>
        <v>450</v>
      </c>
      <c r="T117" s="3">
        <f t="shared" si="24"/>
        <v>1</v>
      </c>
    </row>
    <row r="118" spans="1:20" ht="17.25">
      <c r="A118" s="86">
        <v>703</v>
      </c>
      <c r="B118" s="86">
        <v>3</v>
      </c>
      <c r="C118" s="86" t="str">
        <f>'Classement Sec. 1'!AD$11</f>
        <v>Juvénat Notre-Dame du St-Laurent B</v>
      </c>
      <c r="D118" s="15" t="str">
        <f>LEFT('Horaire simplifié'!A117,3)</f>
        <v>Z1U</v>
      </c>
      <c r="E118" s="3">
        <v>425</v>
      </c>
      <c r="F118" s="15" t="str">
        <f>RIGHT('Horaire simplifié'!A117,3)</f>
        <v>Z1V</v>
      </c>
      <c r="G118" s="3">
        <v>310</v>
      </c>
      <c r="H118" s="86" t="str">
        <f>'Classement Sec. 1'!AD$12</f>
        <v>Collège Mont-Saint-Louis A</v>
      </c>
      <c r="I118" s="15">
        <f t="shared" si="13"/>
        <v>2</v>
      </c>
      <c r="J118" s="15">
        <f t="shared" si="14"/>
        <v>1</v>
      </c>
      <c r="K118" s="15">
        <f t="shared" si="15"/>
        <v>0</v>
      </c>
      <c r="L118" s="15">
        <f t="shared" si="16"/>
        <v>0</v>
      </c>
      <c r="M118" s="15">
        <f t="shared" si="17"/>
        <v>0</v>
      </c>
      <c r="N118" s="15">
        <f t="shared" si="25"/>
        <v>0</v>
      </c>
      <c r="O118" s="15">
        <f t="shared" si="19"/>
        <v>0</v>
      </c>
      <c r="P118" s="13">
        <f t="shared" si="20"/>
        <v>1</v>
      </c>
      <c r="Q118" s="3">
        <f t="shared" si="21"/>
        <v>310</v>
      </c>
      <c r="R118" s="3">
        <f t="shared" si="22"/>
        <v>1</v>
      </c>
      <c r="S118" s="3">
        <f t="shared" si="23"/>
        <v>425</v>
      </c>
      <c r="T118" s="3">
        <f t="shared" si="24"/>
        <v>1</v>
      </c>
    </row>
    <row r="119" spans="1:20" ht="17.25">
      <c r="A119" s="86">
        <v>704</v>
      </c>
      <c r="B119" s="86">
        <v>4</v>
      </c>
      <c r="C119" s="86" t="str">
        <f>'Classement Sec. 1'!AD$14</f>
        <v>Collège Notre-Dame-de-Lourdes B</v>
      </c>
      <c r="D119" s="15" t="str">
        <f>LEFT('Horaire simplifié'!A118,3)</f>
        <v>Z1W</v>
      </c>
      <c r="E119" s="3">
        <v>425</v>
      </c>
      <c r="F119" s="15" t="str">
        <f>RIGHT('Horaire simplifié'!A118,3)</f>
        <v>Z1X</v>
      </c>
      <c r="G119" s="3">
        <v>275</v>
      </c>
      <c r="H119" s="86" t="str">
        <f>'Classement Sec. 1'!AD$15</f>
        <v>Collège Saint-Alexandre de la Gatineau</v>
      </c>
      <c r="I119" s="15">
        <f t="shared" si="13"/>
        <v>2</v>
      </c>
      <c r="J119" s="15">
        <f t="shared" si="14"/>
        <v>1</v>
      </c>
      <c r="K119" s="15">
        <f t="shared" si="15"/>
        <v>0</v>
      </c>
      <c r="L119" s="15">
        <f t="shared" si="16"/>
        <v>0</v>
      </c>
      <c r="M119" s="15">
        <f t="shared" si="17"/>
        <v>0</v>
      </c>
      <c r="N119" s="15">
        <f t="shared" si="25"/>
        <v>0</v>
      </c>
      <c r="O119" s="15">
        <f t="shared" si="19"/>
        <v>0</v>
      </c>
      <c r="P119" s="13">
        <f t="shared" si="20"/>
        <v>1</v>
      </c>
      <c r="Q119" s="3">
        <f t="shared" si="21"/>
        <v>275</v>
      </c>
      <c r="R119" s="3">
        <f t="shared" si="22"/>
        <v>1</v>
      </c>
      <c r="S119" s="3">
        <f t="shared" si="23"/>
        <v>425</v>
      </c>
      <c r="T119" s="3">
        <f t="shared" si="24"/>
        <v>1</v>
      </c>
    </row>
    <row r="120" spans="1:20" ht="17.25">
      <c r="A120" s="86">
        <v>705</v>
      </c>
      <c r="B120" s="86">
        <v>5</v>
      </c>
      <c r="C120" s="86" t="str">
        <f>'Classement Sec. 1'!C$29</f>
        <v>Séminaire de Sherbrooke</v>
      </c>
      <c r="D120" s="15" t="str">
        <f>LEFT('Horaire simplifié'!A119,3)</f>
        <v>S1M</v>
      </c>
      <c r="E120" s="3">
        <v>340</v>
      </c>
      <c r="F120" s="15" t="str">
        <f>RIGHT('Horaire simplifié'!A119,3)</f>
        <v>S1P</v>
      </c>
      <c r="G120" s="3">
        <v>335</v>
      </c>
      <c r="H120" s="3" t="str">
        <f>'Classement Sec. 1'!C$32</f>
        <v>É.S. Samuel-de-Champlain</v>
      </c>
      <c r="I120" s="15">
        <f t="shared" si="13"/>
        <v>2</v>
      </c>
      <c r="J120" s="15">
        <f t="shared" si="14"/>
        <v>1</v>
      </c>
      <c r="K120" s="15">
        <f t="shared" si="15"/>
        <v>0</v>
      </c>
      <c r="L120" s="15">
        <f t="shared" si="16"/>
        <v>0</v>
      </c>
      <c r="M120" s="15">
        <f t="shared" si="17"/>
        <v>0</v>
      </c>
      <c r="N120" s="15">
        <f t="shared" si="25"/>
        <v>0</v>
      </c>
      <c r="O120" s="15">
        <f t="shared" si="19"/>
        <v>0</v>
      </c>
      <c r="P120" s="13">
        <f t="shared" si="20"/>
        <v>1</v>
      </c>
      <c r="Q120" s="3">
        <f t="shared" si="21"/>
        <v>335</v>
      </c>
      <c r="R120" s="3">
        <f t="shared" si="22"/>
        <v>1</v>
      </c>
      <c r="S120" s="3">
        <f t="shared" si="23"/>
        <v>340</v>
      </c>
      <c r="T120" s="3">
        <f t="shared" si="24"/>
        <v>1</v>
      </c>
    </row>
    <row r="121" spans="1:20" ht="17.25">
      <c r="A121" s="86">
        <v>706</v>
      </c>
      <c r="B121" s="86">
        <v>6</v>
      </c>
      <c r="C121" s="86" t="str">
        <f>'Classement Sec. 1'!C$30</f>
        <v>Collège Notre-Dame-de-Lourdes A</v>
      </c>
      <c r="D121" s="15" t="str">
        <f>LEFT('Horaire simplifié'!A120,3)</f>
        <v>S1N</v>
      </c>
      <c r="E121" s="3">
        <v>10</v>
      </c>
      <c r="F121" s="15" t="str">
        <f>RIGHT('Horaire simplifié'!A120,3)</f>
        <v>S1O</v>
      </c>
      <c r="G121" s="3">
        <v>0</v>
      </c>
      <c r="H121" s="3" t="str">
        <f>'Classement Sec. 1'!C$31</f>
        <v>École d’éducation internationale de Laval A</v>
      </c>
      <c r="I121" s="15">
        <f t="shared" si="13"/>
        <v>2</v>
      </c>
      <c r="J121" s="15">
        <f t="shared" si="14"/>
        <v>1</v>
      </c>
      <c r="K121" s="15">
        <f t="shared" si="15"/>
        <v>0</v>
      </c>
      <c r="L121" s="15">
        <f t="shared" si="16"/>
        <v>0</v>
      </c>
      <c r="M121" s="15">
        <f t="shared" si="17"/>
        <v>0</v>
      </c>
      <c r="N121" s="15">
        <f t="shared" si="25"/>
        <v>0</v>
      </c>
      <c r="O121" s="15">
        <f t="shared" si="19"/>
        <v>0</v>
      </c>
      <c r="P121" s="13">
        <f t="shared" si="20"/>
        <v>1</v>
      </c>
      <c r="Q121" s="3">
        <f t="shared" si="21"/>
        <v>0</v>
      </c>
      <c r="R121" s="3">
        <f t="shared" si="22"/>
        <v>1</v>
      </c>
      <c r="S121" s="3">
        <f t="shared" si="23"/>
        <v>10</v>
      </c>
      <c r="T121" s="3">
        <f t="shared" si="24"/>
        <v>1</v>
      </c>
    </row>
    <row r="122" spans="1:20" ht="17.25">
      <c r="A122" s="86" t="s">
        <v>182</v>
      </c>
      <c r="B122" s="86" t="s">
        <v>176</v>
      </c>
      <c r="C122" s="86" t="str">
        <f>'Classement Sec. 2'!AD$5</f>
        <v>Collège Jean-de-Brébeuf A</v>
      </c>
      <c r="D122" s="15" t="str">
        <f>LEFT('Horaire simplifié'!A121,3)</f>
        <v>Z2Q</v>
      </c>
      <c r="E122" s="3">
        <v>545</v>
      </c>
      <c r="F122" s="15" t="str">
        <f>RIGHT('Horaire simplifié'!A121,3)</f>
        <v>Z2R</v>
      </c>
      <c r="G122" s="3">
        <v>260</v>
      </c>
      <c r="H122" s="86" t="str">
        <f>'Classement Sec. 2'!AD$6</f>
        <v>Collège Saint-Charles-Garnier C</v>
      </c>
      <c r="I122" s="15">
        <f t="shared" si="13"/>
        <v>2</v>
      </c>
      <c r="J122" s="15">
        <f t="shared" si="14"/>
        <v>1</v>
      </c>
      <c r="K122" s="15">
        <f t="shared" si="15"/>
        <v>0</v>
      </c>
      <c r="L122" s="15">
        <f t="shared" si="16"/>
        <v>0</v>
      </c>
      <c r="M122" s="15">
        <f t="shared" si="17"/>
        <v>0</v>
      </c>
      <c r="N122" s="15">
        <f t="shared" si="25"/>
        <v>0</v>
      </c>
      <c r="O122" s="15">
        <f t="shared" si="19"/>
        <v>0</v>
      </c>
      <c r="P122" s="13">
        <f t="shared" si="20"/>
        <v>1</v>
      </c>
      <c r="Q122" s="3">
        <f t="shared" si="21"/>
        <v>260</v>
      </c>
      <c r="R122" s="3">
        <f t="shared" si="22"/>
        <v>1</v>
      </c>
      <c r="S122" s="3">
        <f t="shared" si="23"/>
        <v>545</v>
      </c>
      <c r="T122" s="3">
        <f t="shared" si="24"/>
        <v>1</v>
      </c>
    </row>
    <row r="123" spans="1:20" ht="17.25">
      <c r="A123" s="86">
        <v>708</v>
      </c>
      <c r="B123" s="86">
        <v>8</v>
      </c>
      <c r="C123" s="86" t="str">
        <f>'Classement Sec. 2'!AD$8</f>
        <v>É.S. Sophie-Barat A</v>
      </c>
      <c r="D123" s="15" t="str">
        <f>LEFT('Horaire simplifié'!A122,3)</f>
        <v>Z2S</v>
      </c>
      <c r="E123" s="3">
        <v>420</v>
      </c>
      <c r="F123" s="15" t="str">
        <f>RIGHT('Horaire simplifié'!A122,3)</f>
        <v>Z2T</v>
      </c>
      <c r="G123" s="3">
        <v>195</v>
      </c>
      <c r="H123" s="86" t="str">
        <f>'Classement Sec. 2'!AD$9</f>
        <v>Collège Saint-Charles-Garnier A</v>
      </c>
      <c r="I123" s="15">
        <f t="shared" si="13"/>
        <v>2</v>
      </c>
      <c r="J123" s="15">
        <f t="shared" si="14"/>
        <v>1</v>
      </c>
      <c r="K123" s="15">
        <f t="shared" si="15"/>
        <v>0</v>
      </c>
      <c r="L123" s="15">
        <f t="shared" si="16"/>
        <v>0</v>
      </c>
      <c r="M123" s="15">
        <f t="shared" si="17"/>
        <v>0</v>
      </c>
      <c r="N123" s="15">
        <f t="shared" si="25"/>
        <v>0</v>
      </c>
      <c r="O123" s="15">
        <f t="shared" si="19"/>
        <v>0</v>
      </c>
      <c r="P123" s="13">
        <f t="shared" si="20"/>
        <v>1</v>
      </c>
      <c r="Q123" s="3">
        <f t="shared" si="21"/>
        <v>195</v>
      </c>
      <c r="R123" s="3">
        <f t="shared" si="22"/>
        <v>1</v>
      </c>
      <c r="S123" s="3">
        <f t="shared" si="23"/>
        <v>420</v>
      </c>
      <c r="T123" s="3">
        <f t="shared" si="24"/>
        <v>1</v>
      </c>
    </row>
    <row r="124" spans="1:20" ht="17.25">
      <c r="A124" s="86">
        <v>709</v>
      </c>
      <c r="B124" s="86">
        <v>9</v>
      </c>
      <c r="C124" s="86" t="str">
        <f>'Classement Sec. 2'!AD$11</f>
        <v>Collège Saint-Hilaire</v>
      </c>
      <c r="D124" s="15" t="str">
        <f>LEFT('Horaire simplifié'!A123,3)</f>
        <v>Z2U</v>
      </c>
      <c r="E124" s="3">
        <v>310</v>
      </c>
      <c r="F124" s="15" t="str">
        <f>RIGHT('Horaire simplifié'!A123,3)</f>
        <v>Z2V</v>
      </c>
      <c r="G124" s="3">
        <v>365</v>
      </c>
      <c r="H124" s="86" t="str">
        <f>'Classement Sec. 2'!AD$12</f>
        <v>Collège Regina Assumpta B</v>
      </c>
      <c r="I124" s="15">
        <f t="shared" si="13"/>
        <v>0</v>
      </c>
      <c r="J124" s="15">
        <f t="shared" si="14"/>
        <v>0</v>
      </c>
      <c r="K124" s="15">
        <f t="shared" si="15"/>
        <v>2</v>
      </c>
      <c r="L124" s="15">
        <f t="shared" si="16"/>
        <v>1</v>
      </c>
      <c r="M124" s="15">
        <f t="shared" si="17"/>
        <v>0</v>
      </c>
      <c r="N124" s="15">
        <f t="shared" si="25"/>
        <v>1</v>
      </c>
      <c r="O124" s="15">
        <f t="shared" si="19"/>
        <v>0</v>
      </c>
      <c r="P124" s="13">
        <f t="shared" si="20"/>
        <v>0</v>
      </c>
      <c r="Q124" s="3">
        <f t="shared" si="21"/>
        <v>365</v>
      </c>
      <c r="R124" s="3">
        <f t="shared" si="22"/>
        <v>1</v>
      </c>
      <c r="S124" s="3">
        <f t="shared" si="23"/>
        <v>310</v>
      </c>
      <c r="T124" s="3">
        <f t="shared" si="24"/>
        <v>1</v>
      </c>
    </row>
    <row r="125" spans="1:20" ht="17.25">
      <c r="A125" s="86">
        <v>710</v>
      </c>
      <c r="B125" s="86">
        <v>10</v>
      </c>
      <c r="C125" s="86" t="str">
        <f>'Classement Sec. 2'!AD$14</f>
        <v>Collège de Montréal</v>
      </c>
      <c r="D125" s="15" t="str">
        <f>LEFT('Horaire simplifié'!A124,3)</f>
        <v>Z2W</v>
      </c>
      <c r="E125" s="3">
        <v>305</v>
      </c>
      <c r="F125" s="15" t="str">
        <f>RIGHT('Horaire simplifié'!A124,3)</f>
        <v>Z2X</v>
      </c>
      <c r="G125" s="3">
        <v>340</v>
      </c>
      <c r="H125" s="86" t="str">
        <f>'Classement Sec. 2'!AD$15</f>
        <v>Collège Jean-Eudes B</v>
      </c>
      <c r="I125" s="15">
        <f t="shared" si="13"/>
        <v>0</v>
      </c>
      <c r="J125" s="15">
        <f t="shared" si="14"/>
        <v>0</v>
      </c>
      <c r="K125" s="15">
        <f t="shared" si="15"/>
        <v>2</v>
      </c>
      <c r="L125" s="15">
        <f t="shared" si="16"/>
        <v>1</v>
      </c>
      <c r="M125" s="15">
        <f t="shared" si="17"/>
        <v>0</v>
      </c>
      <c r="N125" s="15">
        <f t="shared" si="25"/>
        <v>1</v>
      </c>
      <c r="O125" s="15">
        <f t="shared" si="19"/>
        <v>0</v>
      </c>
      <c r="P125" s="13">
        <f t="shared" si="20"/>
        <v>0</v>
      </c>
      <c r="Q125" s="3">
        <f t="shared" si="21"/>
        <v>340</v>
      </c>
      <c r="R125" s="3">
        <f t="shared" si="22"/>
        <v>1</v>
      </c>
      <c r="S125" s="3">
        <f t="shared" si="23"/>
        <v>305</v>
      </c>
      <c r="T125" s="3">
        <f t="shared" si="24"/>
        <v>1</v>
      </c>
    </row>
    <row r="126" spans="1:20" ht="17.25">
      <c r="A126" s="86">
        <v>711</v>
      </c>
      <c r="B126" s="86">
        <v>11</v>
      </c>
      <c r="C126" s="86" t="str">
        <f>'Classement Sec. 2'!C$29</f>
        <v>Collège Saint-Alexandre de la Gatineau</v>
      </c>
      <c r="D126" s="15" t="str">
        <f>LEFT('Horaire simplifié'!A125,3)</f>
        <v>S2M</v>
      </c>
      <c r="E126" s="3">
        <v>330</v>
      </c>
      <c r="F126" s="15" t="str">
        <f>RIGHT('Horaire simplifié'!A125,3)</f>
        <v>S2P</v>
      </c>
      <c r="G126" s="3">
        <v>255</v>
      </c>
      <c r="H126" s="3" t="str">
        <f>'Classement Sec. 2'!C$32</f>
        <v>Séminaire de Sherbrooke A</v>
      </c>
      <c r="I126" s="15">
        <f t="shared" si="13"/>
        <v>2</v>
      </c>
      <c r="J126" s="15">
        <f t="shared" si="14"/>
        <v>1</v>
      </c>
      <c r="K126" s="15">
        <f t="shared" si="15"/>
        <v>0</v>
      </c>
      <c r="L126" s="15">
        <f t="shared" si="16"/>
        <v>0</v>
      </c>
      <c r="M126" s="15">
        <f t="shared" si="17"/>
        <v>0</v>
      </c>
      <c r="N126" s="15">
        <f t="shared" si="25"/>
        <v>0</v>
      </c>
      <c r="O126" s="15">
        <f t="shared" si="19"/>
        <v>0</v>
      </c>
      <c r="P126" s="13">
        <f t="shared" si="20"/>
        <v>1</v>
      </c>
      <c r="Q126" s="3">
        <f t="shared" si="21"/>
        <v>255</v>
      </c>
      <c r="R126" s="3">
        <f t="shared" si="22"/>
        <v>1</v>
      </c>
      <c r="S126" s="3">
        <f t="shared" si="23"/>
        <v>330</v>
      </c>
      <c r="T126" s="3">
        <f t="shared" si="24"/>
        <v>1</v>
      </c>
    </row>
    <row r="127" spans="1:20" ht="17.25">
      <c r="A127" s="86">
        <v>712</v>
      </c>
      <c r="B127" s="86">
        <v>12</v>
      </c>
      <c r="C127" s="86" t="str">
        <f>'Classement Sec. 2'!C$30</f>
        <v>É.S. du Triolet</v>
      </c>
      <c r="D127" s="15" t="str">
        <f>LEFT('Horaire simplifié'!A126,3)</f>
        <v>S2N</v>
      </c>
      <c r="E127" s="3">
        <v>295</v>
      </c>
      <c r="F127" s="15" t="str">
        <f>RIGHT('Horaire simplifié'!A126,3)</f>
        <v>S2O</v>
      </c>
      <c r="G127" s="3">
        <v>360</v>
      </c>
      <c r="H127" s="3" t="str">
        <f>'Classement Sec. 2'!C$31</f>
        <v>É.S. de Mortagne B</v>
      </c>
      <c r="I127" s="15">
        <f t="shared" si="13"/>
        <v>0</v>
      </c>
      <c r="J127" s="15">
        <f t="shared" si="14"/>
        <v>0</v>
      </c>
      <c r="K127" s="15">
        <f t="shared" si="15"/>
        <v>2</v>
      </c>
      <c r="L127" s="15">
        <f t="shared" si="16"/>
        <v>1</v>
      </c>
      <c r="M127" s="15">
        <f t="shared" si="17"/>
        <v>0</v>
      </c>
      <c r="N127" s="15">
        <f t="shared" si="25"/>
        <v>1</v>
      </c>
      <c r="O127" s="15">
        <f t="shared" si="19"/>
        <v>0</v>
      </c>
      <c r="P127" s="13">
        <f t="shared" si="20"/>
        <v>0</v>
      </c>
      <c r="Q127" s="3">
        <f t="shared" si="21"/>
        <v>360</v>
      </c>
      <c r="R127" s="3">
        <f t="shared" si="22"/>
        <v>1</v>
      </c>
      <c r="S127" s="3">
        <f t="shared" si="23"/>
        <v>295</v>
      </c>
      <c r="T127" s="3">
        <f t="shared" si="24"/>
        <v>1</v>
      </c>
    </row>
    <row r="128" spans="1:20" ht="17.25">
      <c r="A128" s="96" t="s">
        <v>183</v>
      </c>
      <c r="B128" s="96" t="s">
        <v>174</v>
      </c>
      <c r="C128" s="86" t="str">
        <f>'Classement Sec. 3'!AD$5</f>
        <v>École d'éducation internationale de Laval A</v>
      </c>
      <c r="D128" s="15" t="str">
        <f>LEFT('Horaire simplifié'!A127,3)</f>
        <v>Z3Q</v>
      </c>
      <c r="E128" s="3">
        <v>500</v>
      </c>
      <c r="F128" s="15" t="str">
        <f>RIGHT('Horaire simplifié'!A127,3)</f>
        <v>Z3R</v>
      </c>
      <c r="G128" s="3">
        <v>295</v>
      </c>
      <c r="H128" s="86" t="str">
        <f>'Classement Sec. 3'!AD$6</f>
        <v>Collège Durocher Saint-Lambert A</v>
      </c>
      <c r="I128" s="15">
        <f t="shared" si="13"/>
        <v>2</v>
      </c>
      <c r="J128" s="15">
        <f t="shared" si="14"/>
        <v>1</v>
      </c>
      <c r="K128" s="15">
        <f t="shared" si="15"/>
        <v>0</v>
      </c>
      <c r="L128" s="15">
        <f t="shared" si="16"/>
        <v>0</v>
      </c>
      <c r="M128" s="15">
        <f t="shared" si="17"/>
        <v>0</v>
      </c>
      <c r="N128" s="15">
        <f t="shared" si="25"/>
        <v>0</v>
      </c>
      <c r="O128" s="15">
        <f t="shared" si="19"/>
        <v>0</v>
      </c>
      <c r="P128" s="13">
        <f t="shared" si="20"/>
        <v>1</v>
      </c>
      <c r="Q128" s="3">
        <f t="shared" si="21"/>
        <v>295</v>
      </c>
      <c r="R128" s="3">
        <f t="shared" si="22"/>
        <v>1</v>
      </c>
      <c r="S128" s="3">
        <f t="shared" si="23"/>
        <v>500</v>
      </c>
      <c r="T128" s="3">
        <f t="shared" si="24"/>
        <v>1</v>
      </c>
    </row>
    <row r="129" spans="1:20" ht="17.25">
      <c r="A129" s="86">
        <v>713</v>
      </c>
      <c r="B129" s="86">
        <v>13</v>
      </c>
      <c r="C129" s="86" t="str">
        <f>'Classement Sec. 3'!AD$8</f>
        <v>Collège Jean-Eudes C</v>
      </c>
      <c r="D129" s="15" t="str">
        <f>LEFT('Horaire simplifié'!A128,3)</f>
        <v>Z3S</v>
      </c>
      <c r="E129" s="3">
        <v>320</v>
      </c>
      <c r="F129" s="15" t="str">
        <f>RIGHT('Horaire simplifié'!A128,3)</f>
        <v>Z3T</v>
      </c>
      <c r="G129" s="3">
        <v>420</v>
      </c>
      <c r="H129" s="86" t="str">
        <f>'Classement Sec. 3'!AD$9</f>
        <v>Collège Saint-Charles-Garnier A</v>
      </c>
      <c r="I129" s="15">
        <f t="shared" si="13"/>
        <v>0</v>
      </c>
      <c r="J129" s="15">
        <f t="shared" si="14"/>
        <v>0</v>
      </c>
      <c r="K129" s="15">
        <f t="shared" si="15"/>
        <v>2</v>
      </c>
      <c r="L129" s="15">
        <f t="shared" si="16"/>
        <v>1</v>
      </c>
      <c r="M129" s="15">
        <f t="shared" si="17"/>
        <v>0</v>
      </c>
      <c r="N129" s="15">
        <f t="shared" si="25"/>
        <v>1</v>
      </c>
      <c r="O129" s="15">
        <f t="shared" si="19"/>
        <v>0</v>
      </c>
      <c r="P129" s="13">
        <f t="shared" si="20"/>
        <v>0</v>
      </c>
      <c r="Q129" s="3">
        <f t="shared" si="21"/>
        <v>420</v>
      </c>
      <c r="R129" s="3">
        <f t="shared" si="22"/>
        <v>1</v>
      </c>
      <c r="S129" s="3">
        <f t="shared" si="23"/>
        <v>320</v>
      </c>
      <c r="T129" s="3">
        <f t="shared" si="24"/>
        <v>1</v>
      </c>
    </row>
    <row r="130" spans="1:20" ht="17.25">
      <c r="A130" s="86">
        <v>714</v>
      </c>
      <c r="B130" s="86">
        <v>14</v>
      </c>
      <c r="C130" s="86" t="str">
        <f>'Classement Sec. 3'!AD$11</f>
        <v>Collège Jean-de-Brébeuf A</v>
      </c>
      <c r="D130" s="15" t="str">
        <f>LEFT('Horaire simplifié'!A129,3)</f>
        <v>Z3U</v>
      </c>
      <c r="E130" s="3">
        <v>355</v>
      </c>
      <c r="F130" s="15" t="str">
        <f>RIGHT('Horaire simplifié'!A129,3)</f>
        <v>Z3V</v>
      </c>
      <c r="G130" s="3">
        <v>460</v>
      </c>
      <c r="H130" s="86" t="str">
        <f>'Classement Sec. 3'!AD$12</f>
        <v>É.S. Sophie-Barat</v>
      </c>
      <c r="I130" s="15">
        <f t="shared" si="13"/>
        <v>0</v>
      </c>
      <c r="J130" s="15">
        <f t="shared" si="14"/>
        <v>0</v>
      </c>
      <c r="K130" s="15">
        <f t="shared" si="15"/>
        <v>2</v>
      </c>
      <c r="L130" s="15">
        <f t="shared" si="16"/>
        <v>1</v>
      </c>
      <c r="M130" s="15">
        <f t="shared" si="17"/>
        <v>0</v>
      </c>
      <c r="N130" s="15">
        <f t="shared" si="25"/>
        <v>1</v>
      </c>
      <c r="O130" s="15">
        <f t="shared" si="19"/>
        <v>0</v>
      </c>
      <c r="P130" s="13">
        <f t="shared" si="20"/>
        <v>0</v>
      </c>
      <c r="Q130" s="3">
        <f t="shared" si="21"/>
        <v>460</v>
      </c>
      <c r="R130" s="3">
        <f t="shared" si="22"/>
        <v>1</v>
      </c>
      <c r="S130" s="3">
        <f t="shared" si="23"/>
        <v>355</v>
      </c>
      <c r="T130" s="3">
        <f t="shared" si="24"/>
        <v>1</v>
      </c>
    </row>
    <row r="131" spans="1:20" ht="17.25">
      <c r="A131" s="86">
        <v>715</v>
      </c>
      <c r="B131" s="86">
        <v>15</v>
      </c>
      <c r="C131" s="86" t="str">
        <f>'Classement Sec. 3'!AD$14</f>
        <v>É.S. de Mortagne A</v>
      </c>
      <c r="D131" s="15" t="str">
        <f>LEFT('Horaire simplifié'!A130,3)</f>
        <v>Z3W</v>
      </c>
      <c r="E131" s="3">
        <v>555</v>
      </c>
      <c r="F131" s="15" t="str">
        <f>RIGHT('Horaire simplifié'!A130,3)</f>
        <v>Z3X</v>
      </c>
      <c r="G131" s="3">
        <v>170</v>
      </c>
      <c r="H131" s="86" t="str">
        <f>'Classement Sec. 3'!AD$15</f>
        <v>É.S. Samuel-de-Champlain</v>
      </c>
      <c r="I131" s="15">
        <f t="shared" ref="I131:I151" si="26">IF(AND(E131=0,G131=0),0,IF(E131-G131&gt;0,2,IF(G131-E131&gt;0,0,1)))</f>
        <v>2</v>
      </c>
      <c r="J131" s="15">
        <f t="shared" ref="J131:J151" si="27">IF(I131=2,1,0)</f>
        <v>1</v>
      </c>
      <c r="K131" s="15">
        <f t="shared" ref="K131:K151" si="28">IF(AND(E131=0,G131=0),0,2-I131)</f>
        <v>0</v>
      </c>
      <c r="L131" s="15">
        <f t="shared" ref="L131:L151" si="29">IF(K131=2,1,0)</f>
        <v>0</v>
      </c>
      <c r="M131" s="15">
        <f t="shared" ref="M131:M151" si="30">IF(I131=1,1,0)</f>
        <v>0</v>
      </c>
      <c r="N131" s="15">
        <f t="shared" ref="N131:N151" si="31">L131</f>
        <v>0</v>
      </c>
      <c r="O131" s="15">
        <f t="shared" ref="O131:O151" si="32">M131</f>
        <v>0</v>
      </c>
      <c r="P131" s="13">
        <f t="shared" ref="P131:P151" si="33">J131</f>
        <v>1</v>
      </c>
      <c r="Q131" s="3">
        <f t="shared" ref="Q131:Q151" si="34">G131</f>
        <v>170</v>
      </c>
      <c r="R131" s="3">
        <f t="shared" ref="R131:R151" si="35">NOT(AND(E131=0,G131=0))*1</f>
        <v>1</v>
      </c>
      <c r="S131" s="3">
        <f t="shared" ref="S131:S151" si="36">E131</f>
        <v>555</v>
      </c>
      <c r="T131" s="3">
        <f t="shared" ref="T131:T151" si="37">NOT(AND(E131=0,G131=0))*1</f>
        <v>1</v>
      </c>
    </row>
    <row r="132" spans="1:20" ht="17.25">
      <c r="A132" s="86">
        <v>716</v>
      </c>
      <c r="B132" s="86">
        <v>16</v>
      </c>
      <c r="C132" s="86" t="str">
        <f>'Classement Sec. 3'!C$29</f>
        <v>Académie Saint-Louis</v>
      </c>
      <c r="D132" s="15" t="str">
        <f>LEFT('Horaire simplifié'!A131,3)</f>
        <v>S3M</v>
      </c>
      <c r="E132" s="3">
        <v>445</v>
      </c>
      <c r="F132" s="15" t="str">
        <f>RIGHT('Horaire simplifié'!A131,3)</f>
        <v>S3P</v>
      </c>
      <c r="G132" s="3">
        <v>300</v>
      </c>
      <c r="H132" s="3" t="str">
        <f>'Classement Sec. 3'!C$32</f>
        <v>Collège Mont Notre-Dame</v>
      </c>
      <c r="I132" s="15">
        <f t="shared" si="26"/>
        <v>2</v>
      </c>
      <c r="J132" s="15">
        <f t="shared" si="27"/>
        <v>1</v>
      </c>
      <c r="K132" s="15">
        <f t="shared" si="28"/>
        <v>0</v>
      </c>
      <c r="L132" s="15">
        <f t="shared" si="29"/>
        <v>0</v>
      </c>
      <c r="M132" s="15">
        <f t="shared" si="30"/>
        <v>0</v>
      </c>
      <c r="N132" s="15">
        <f t="shared" si="31"/>
        <v>0</v>
      </c>
      <c r="O132" s="15">
        <f t="shared" si="32"/>
        <v>0</v>
      </c>
      <c r="P132" s="13">
        <f t="shared" si="33"/>
        <v>1</v>
      </c>
      <c r="Q132" s="3">
        <f t="shared" si="34"/>
        <v>300</v>
      </c>
      <c r="R132" s="3">
        <f t="shared" si="35"/>
        <v>1</v>
      </c>
      <c r="S132" s="3">
        <f t="shared" si="36"/>
        <v>445</v>
      </c>
      <c r="T132" s="3">
        <f t="shared" si="37"/>
        <v>1</v>
      </c>
    </row>
    <row r="133" spans="1:20" ht="17.25">
      <c r="A133" s="86">
        <v>717</v>
      </c>
      <c r="B133" s="86">
        <v>17</v>
      </c>
      <c r="C133" s="86" t="str">
        <f>'Classement Sec. 3'!C$30</f>
        <v>Collège Saint-Joseph de Hull</v>
      </c>
      <c r="D133" s="15" t="str">
        <f>LEFT('Horaire simplifié'!A132,3)</f>
        <v>S3N</v>
      </c>
      <c r="E133" s="3">
        <v>335</v>
      </c>
      <c r="F133" s="15" t="str">
        <f>RIGHT('Horaire simplifié'!A132,3)</f>
        <v>S3O</v>
      </c>
      <c r="G133" s="3">
        <v>345</v>
      </c>
      <c r="H133" s="3" t="str">
        <f>'Classement Sec. 3'!C$31</f>
        <v>É.S. Mitchell-Montcalm B</v>
      </c>
      <c r="I133" s="15">
        <f t="shared" si="26"/>
        <v>0</v>
      </c>
      <c r="J133" s="15">
        <f t="shared" si="27"/>
        <v>0</v>
      </c>
      <c r="K133" s="15">
        <f t="shared" si="28"/>
        <v>2</v>
      </c>
      <c r="L133" s="15">
        <f t="shared" si="29"/>
        <v>1</v>
      </c>
      <c r="M133" s="15">
        <f t="shared" si="30"/>
        <v>0</v>
      </c>
      <c r="N133" s="15">
        <f t="shared" si="31"/>
        <v>1</v>
      </c>
      <c r="O133" s="15">
        <f t="shared" si="32"/>
        <v>0</v>
      </c>
      <c r="P133" s="13">
        <f t="shared" si="33"/>
        <v>0</v>
      </c>
      <c r="Q133" s="3">
        <f t="shared" si="34"/>
        <v>345</v>
      </c>
      <c r="R133" s="3">
        <f t="shared" si="35"/>
        <v>1</v>
      </c>
      <c r="S133" s="3">
        <f t="shared" si="36"/>
        <v>335</v>
      </c>
      <c r="T133" s="3">
        <f t="shared" si="37"/>
        <v>1</v>
      </c>
    </row>
    <row r="134" spans="1:20" ht="17.25">
      <c r="A134" s="86">
        <v>718</v>
      </c>
      <c r="B134" s="86">
        <v>18</v>
      </c>
      <c r="C134" s="86" t="str">
        <f>'Classement Sec. 5'!X$9</f>
        <v>Collège Mont-Saint-Louis A</v>
      </c>
      <c r="D134" s="15" t="str">
        <f>LEFT('Horaire simplifié'!A133,3)</f>
        <v>Z5I</v>
      </c>
      <c r="E134" s="3">
        <v>475</v>
      </c>
      <c r="F134" s="15" t="str">
        <f>RIGHT('Horaire simplifié'!A133,3)</f>
        <v>Z5J</v>
      </c>
      <c r="G134" s="3">
        <v>330</v>
      </c>
      <c r="H134" s="3" t="str">
        <f>'Classement Sec. 5'!X$10</f>
        <v>Collège Durocher Saint-Lambert</v>
      </c>
      <c r="I134" s="15">
        <f t="shared" si="26"/>
        <v>2</v>
      </c>
      <c r="J134" s="15">
        <f t="shared" si="27"/>
        <v>1</v>
      </c>
      <c r="K134" s="15">
        <f t="shared" si="28"/>
        <v>0</v>
      </c>
      <c r="L134" s="15">
        <f t="shared" si="29"/>
        <v>0</v>
      </c>
      <c r="M134" s="15">
        <f t="shared" si="30"/>
        <v>0</v>
      </c>
      <c r="N134" s="15">
        <f t="shared" si="31"/>
        <v>0</v>
      </c>
      <c r="O134" s="15">
        <f t="shared" si="32"/>
        <v>0</v>
      </c>
      <c r="P134" s="13">
        <f t="shared" si="33"/>
        <v>1</v>
      </c>
      <c r="Q134" s="3">
        <f t="shared" si="34"/>
        <v>330</v>
      </c>
      <c r="R134" s="3">
        <f t="shared" si="35"/>
        <v>1</v>
      </c>
      <c r="S134" s="3">
        <f t="shared" si="36"/>
        <v>475</v>
      </c>
      <c r="T134" s="3">
        <f t="shared" si="37"/>
        <v>1</v>
      </c>
    </row>
    <row r="135" spans="1:20" ht="17.25">
      <c r="A135" s="86">
        <v>719</v>
      </c>
      <c r="B135" s="86">
        <v>19</v>
      </c>
      <c r="C135" s="86" t="str">
        <f>'Classement Sec. 5'!X$12</f>
        <v>Collège Saint-Alexandre de la Gatineau A</v>
      </c>
      <c r="D135" s="15" t="str">
        <f>LEFT('Horaire simplifié'!A134,3)</f>
        <v>Z5K</v>
      </c>
      <c r="E135" s="3">
        <v>185</v>
      </c>
      <c r="F135" s="15" t="str">
        <f>RIGHT('Horaire simplifié'!A134,3)</f>
        <v>Z5L</v>
      </c>
      <c r="G135" s="3">
        <v>435</v>
      </c>
      <c r="H135" s="3" t="str">
        <f>'Classement Sec. 5'!X$13</f>
        <v>Collège Jean-Eudes A</v>
      </c>
      <c r="I135" s="15">
        <f t="shared" si="26"/>
        <v>0</v>
      </c>
      <c r="J135" s="15">
        <f t="shared" si="27"/>
        <v>0</v>
      </c>
      <c r="K135" s="15">
        <f t="shared" si="28"/>
        <v>2</v>
      </c>
      <c r="L135" s="15">
        <f t="shared" si="29"/>
        <v>1</v>
      </c>
      <c r="M135" s="15">
        <f t="shared" si="30"/>
        <v>0</v>
      </c>
      <c r="N135" s="15">
        <f t="shared" si="31"/>
        <v>1</v>
      </c>
      <c r="O135" s="15">
        <f t="shared" si="32"/>
        <v>0</v>
      </c>
      <c r="P135" s="13">
        <f t="shared" si="33"/>
        <v>0</v>
      </c>
      <c r="Q135" s="3">
        <f t="shared" si="34"/>
        <v>435</v>
      </c>
      <c r="R135" s="3">
        <f t="shared" si="35"/>
        <v>1</v>
      </c>
      <c r="S135" s="3">
        <f t="shared" si="36"/>
        <v>185</v>
      </c>
      <c r="T135" s="3">
        <f t="shared" si="37"/>
        <v>1</v>
      </c>
    </row>
    <row r="136" spans="1:20" ht="17.25">
      <c r="A136" s="86">
        <v>720</v>
      </c>
      <c r="B136" s="86">
        <v>20</v>
      </c>
      <c r="C136" s="86" t="str">
        <f>'Classement Sec. 5'!X$15</f>
        <v>Collège Jean-Eudes B</v>
      </c>
      <c r="D136" s="15" t="str">
        <f>LEFT('Horaire simplifié'!A135,3)</f>
        <v>Z5M</v>
      </c>
      <c r="E136" s="3">
        <v>325</v>
      </c>
      <c r="F136" s="15" t="str">
        <f>RIGHT('Horaire simplifié'!A135,3)</f>
        <v>Z5N</v>
      </c>
      <c r="G136" s="3">
        <v>385</v>
      </c>
      <c r="H136" s="3" t="str">
        <f>'Classement Sec. 5'!X$16</f>
        <v>Collège Saint-Charles-Garnier</v>
      </c>
      <c r="I136" s="15">
        <f t="shared" si="26"/>
        <v>0</v>
      </c>
      <c r="J136" s="15">
        <f t="shared" si="27"/>
        <v>0</v>
      </c>
      <c r="K136" s="15">
        <f t="shared" si="28"/>
        <v>2</v>
      </c>
      <c r="L136" s="15">
        <f t="shared" si="29"/>
        <v>1</v>
      </c>
      <c r="M136" s="15">
        <f t="shared" si="30"/>
        <v>0</v>
      </c>
      <c r="N136" s="15">
        <f t="shared" si="31"/>
        <v>1</v>
      </c>
      <c r="O136" s="15">
        <f t="shared" si="32"/>
        <v>0</v>
      </c>
      <c r="P136" s="13">
        <f t="shared" si="33"/>
        <v>0</v>
      </c>
      <c r="Q136" s="3">
        <f t="shared" si="34"/>
        <v>385</v>
      </c>
      <c r="R136" s="3">
        <f t="shared" si="35"/>
        <v>1</v>
      </c>
      <c r="S136" s="3">
        <f t="shared" si="36"/>
        <v>325</v>
      </c>
      <c r="T136" s="3">
        <f t="shared" si="37"/>
        <v>1</v>
      </c>
    </row>
    <row r="137" spans="1:20" ht="17.25">
      <c r="A137" s="86">
        <v>721</v>
      </c>
      <c r="B137" s="86">
        <v>21</v>
      </c>
      <c r="C137" s="86" t="str">
        <f>'Classement Sec. 5'!X$18</f>
        <v>École d'éducation internationale B</v>
      </c>
      <c r="D137" s="15" t="str">
        <f>LEFT('Horaire simplifié'!A136,3)</f>
        <v>Z5O</v>
      </c>
      <c r="E137" s="3">
        <v>280</v>
      </c>
      <c r="F137" s="15" t="str">
        <f>RIGHT('Horaire simplifié'!A136,3)</f>
        <v>Z5P</v>
      </c>
      <c r="G137" s="3">
        <v>270</v>
      </c>
      <c r="H137" s="3" t="str">
        <f>'Classement Sec. 5'!X$19</f>
        <v>Collège Regina Assumpta B</v>
      </c>
      <c r="I137" s="15">
        <f t="shared" si="26"/>
        <v>2</v>
      </c>
      <c r="J137" s="15">
        <f t="shared" si="27"/>
        <v>1</v>
      </c>
      <c r="K137" s="15">
        <f t="shared" si="28"/>
        <v>0</v>
      </c>
      <c r="L137" s="15">
        <f t="shared" si="29"/>
        <v>0</v>
      </c>
      <c r="M137" s="15">
        <f t="shared" si="30"/>
        <v>0</v>
      </c>
      <c r="N137" s="15">
        <f t="shared" si="31"/>
        <v>0</v>
      </c>
      <c r="O137" s="15">
        <f t="shared" si="32"/>
        <v>0</v>
      </c>
      <c r="P137" s="13">
        <f t="shared" si="33"/>
        <v>1</v>
      </c>
      <c r="Q137" s="3">
        <f t="shared" si="34"/>
        <v>270</v>
      </c>
      <c r="R137" s="3">
        <f t="shared" si="35"/>
        <v>1</v>
      </c>
      <c r="S137" s="3">
        <f t="shared" si="36"/>
        <v>280</v>
      </c>
      <c r="T137" s="3">
        <f t="shared" si="37"/>
        <v>1</v>
      </c>
    </row>
    <row r="138" spans="1:20" ht="17.25">
      <c r="A138" s="86">
        <v>722</v>
      </c>
      <c r="B138" s="86">
        <v>22</v>
      </c>
      <c r="C138" s="86" t="str">
        <f>'Classement Sec. 5'!C$29</f>
        <v>Collège François-de-Laval</v>
      </c>
      <c r="D138" s="15" t="str">
        <f>LEFT('Horaire simplifié'!A137,3)</f>
        <v>S5M</v>
      </c>
      <c r="E138" s="3">
        <v>370</v>
      </c>
      <c r="F138" s="15" t="str">
        <f>RIGHT('Horaire simplifié'!A137,3)</f>
        <v>S5O</v>
      </c>
      <c r="G138" s="3">
        <v>315</v>
      </c>
      <c r="H138" s="3" t="str">
        <f>'Classement Sec. 5'!C$31</f>
        <v>É.S. Samuel-de-Champlain</v>
      </c>
      <c r="I138" s="15">
        <f t="shared" si="26"/>
        <v>2</v>
      </c>
      <c r="J138" s="15">
        <f t="shared" si="27"/>
        <v>1</v>
      </c>
      <c r="K138" s="15">
        <f t="shared" si="28"/>
        <v>0</v>
      </c>
      <c r="L138" s="15">
        <f t="shared" si="29"/>
        <v>0</v>
      </c>
      <c r="M138" s="15">
        <f t="shared" si="30"/>
        <v>0</v>
      </c>
      <c r="N138" s="15">
        <f t="shared" si="31"/>
        <v>0</v>
      </c>
      <c r="O138" s="15">
        <f t="shared" si="32"/>
        <v>0</v>
      </c>
      <c r="P138" s="13">
        <f t="shared" si="33"/>
        <v>1</v>
      </c>
      <c r="Q138" s="3">
        <f t="shared" si="34"/>
        <v>315</v>
      </c>
      <c r="R138" s="3">
        <f t="shared" si="35"/>
        <v>1</v>
      </c>
      <c r="S138" s="3">
        <f t="shared" si="36"/>
        <v>370</v>
      </c>
      <c r="T138" s="3">
        <f t="shared" si="37"/>
        <v>1</v>
      </c>
    </row>
    <row r="139" spans="1:20" ht="17.25">
      <c r="A139" s="86">
        <v>723</v>
      </c>
      <c r="B139" s="86">
        <v>23</v>
      </c>
      <c r="C139" s="86" t="str">
        <f>'Classement Sec. 5'!C$30</f>
        <v>Académie Saint-Louis</v>
      </c>
      <c r="D139" s="15" t="str">
        <f>LEFT('Horaire simplifié'!A138,3)</f>
        <v>S5N</v>
      </c>
      <c r="E139" s="3">
        <v>300</v>
      </c>
      <c r="F139" s="15" t="str">
        <f>RIGHT('Horaire simplifié'!A138,3)</f>
        <v>S5P</v>
      </c>
      <c r="G139" s="3">
        <v>400</v>
      </c>
      <c r="H139" s="3" t="str">
        <f>'Classement Sec. 5'!C$32</f>
        <v>Collège Mont Notre-Dame</v>
      </c>
      <c r="I139" s="15">
        <f t="shared" si="26"/>
        <v>0</v>
      </c>
      <c r="J139" s="15">
        <f t="shared" si="27"/>
        <v>0</v>
      </c>
      <c r="K139" s="15">
        <f t="shared" si="28"/>
        <v>2</v>
      </c>
      <c r="L139" s="15">
        <f t="shared" si="29"/>
        <v>1</v>
      </c>
      <c r="M139" s="15">
        <f t="shared" si="30"/>
        <v>0</v>
      </c>
      <c r="N139" s="15">
        <f t="shared" si="31"/>
        <v>1</v>
      </c>
      <c r="O139" s="15">
        <f t="shared" si="32"/>
        <v>0</v>
      </c>
      <c r="P139" s="13">
        <f t="shared" si="33"/>
        <v>0</v>
      </c>
      <c r="Q139" s="3">
        <f t="shared" si="34"/>
        <v>400</v>
      </c>
      <c r="R139" s="3">
        <f t="shared" si="35"/>
        <v>1</v>
      </c>
      <c r="S139" s="3">
        <f t="shared" si="36"/>
        <v>300</v>
      </c>
      <c r="T139" s="3">
        <f t="shared" si="37"/>
        <v>1</v>
      </c>
    </row>
    <row r="140" spans="1:20" ht="17.25">
      <c r="A140" s="86" t="s">
        <v>184</v>
      </c>
      <c r="B140" s="86" t="s">
        <v>176</v>
      </c>
      <c r="C140" s="86" t="str">
        <f>'Classement Sec. 4'!AD$5</f>
        <v>Collège Sainte-Anne</v>
      </c>
      <c r="D140" s="15" t="str">
        <f>LEFT('Horaire simplifié'!A139,3)</f>
        <v>Z4Q</v>
      </c>
      <c r="E140" s="3">
        <v>210</v>
      </c>
      <c r="F140" s="15" t="str">
        <f>RIGHT('Horaire simplifié'!A139,3)</f>
        <v>Z4R</v>
      </c>
      <c r="G140" s="3">
        <v>525</v>
      </c>
      <c r="H140" s="86" t="str">
        <f>'Classement Sec. 4'!AD$6</f>
        <v>Collège Durocher Saint-Lambert A</v>
      </c>
      <c r="I140" s="15">
        <f t="shared" si="26"/>
        <v>0</v>
      </c>
      <c r="J140" s="15">
        <f t="shared" si="27"/>
        <v>0</v>
      </c>
      <c r="K140" s="15">
        <f t="shared" si="28"/>
        <v>2</v>
      </c>
      <c r="L140" s="15">
        <f t="shared" si="29"/>
        <v>1</v>
      </c>
      <c r="M140" s="15">
        <f t="shared" si="30"/>
        <v>0</v>
      </c>
      <c r="N140" s="15">
        <f t="shared" si="31"/>
        <v>1</v>
      </c>
      <c r="O140" s="15">
        <f t="shared" si="32"/>
        <v>0</v>
      </c>
      <c r="P140" s="13">
        <f t="shared" si="33"/>
        <v>0</v>
      </c>
      <c r="Q140" s="3">
        <f t="shared" si="34"/>
        <v>525</v>
      </c>
      <c r="R140" s="3">
        <f t="shared" si="35"/>
        <v>1</v>
      </c>
      <c r="S140" s="3">
        <f t="shared" si="36"/>
        <v>210</v>
      </c>
      <c r="T140" s="3">
        <f t="shared" si="37"/>
        <v>1</v>
      </c>
    </row>
    <row r="141" spans="1:20" ht="17.25">
      <c r="A141" s="86">
        <v>802</v>
      </c>
      <c r="B141" s="86">
        <v>2</v>
      </c>
      <c r="C141" s="86" t="str">
        <f>'Classement Sec. 4'!AD$8</f>
        <v>É.S. Sophie-Barat</v>
      </c>
      <c r="D141" s="15" t="str">
        <f>LEFT('Horaire simplifié'!A140,3)</f>
        <v>Z4S</v>
      </c>
      <c r="E141" s="3">
        <v>335</v>
      </c>
      <c r="F141" s="15" t="str">
        <f>RIGHT('Horaire simplifié'!A140,3)</f>
        <v>Z4T</v>
      </c>
      <c r="G141" s="3">
        <v>370</v>
      </c>
      <c r="H141" s="86" t="str">
        <f>'Classement Sec. 4'!AD$9</f>
        <v>Académie Saint-Louis</v>
      </c>
      <c r="I141" s="15">
        <f t="shared" si="26"/>
        <v>0</v>
      </c>
      <c r="J141" s="15">
        <f t="shared" si="27"/>
        <v>0</v>
      </c>
      <c r="K141" s="15">
        <f t="shared" si="28"/>
        <v>2</v>
      </c>
      <c r="L141" s="15">
        <f t="shared" si="29"/>
        <v>1</v>
      </c>
      <c r="M141" s="15">
        <f t="shared" si="30"/>
        <v>0</v>
      </c>
      <c r="N141" s="15">
        <f t="shared" si="31"/>
        <v>1</v>
      </c>
      <c r="O141" s="15">
        <f t="shared" si="32"/>
        <v>0</v>
      </c>
      <c r="P141" s="13">
        <f t="shared" si="33"/>
        <v>0</v>
      </c>
      <c r="Q141" s="3">
        <f t="shared" si="34"/>
        <v>370</v>
      </c>
      <c r="R141" s="3">
        <f t="shared" si="35"/>
        <v>1</v>
      </c>
      <c r="S141" s="3">
        <f t="shared" si="36"/>
        <v>335</v>
      </c>
      <c r="T141" s="3">
        <f t="shared" si="37"/>
        <v>1</v>
      </c>
    </row>
    <row r="142" spans="1:20" ht="17.25">
      <c r="A142" s="86">
        <v>803</v>
      </c>
      <c r="B142" s="86">
        <v>3</v>
      </c>
      <c r="C142" s="86" t="str">
        <f>'Classement Sec. 4'!AD$11</f>
        <v>École d'éducation internationale C</v>
      </c>
      <c r="D142" s="15" t="str">
        <f>LEFT('Horaire simplifié'!A141,3)</f>
        <v>Z4U</v>
      </c>
      <c r="E142" s="3">
        <v>330</v>
      </c>
      <c r="F142" s="15" t="str">
        <f>RIGHT('Horaire simplifié'!A141,3)</f>
        <v>Z4V</v>
      </c>
      <c r="G142" s="3">
        <v>390</v>
      </c>
      <c r="H142" s="86" t="str">
        <f>'Classement Sec. 4'!AD$12</f>
        <v>É.S. Samuel-de-Champlain</v>
      </c>
      <c r="I142" s="15">
        <f t="shared" si="26"/>
        <v>0</v>
      </c>
      <c r="J142" s="15">
        <f t="shared" si="27"/>
        <v>0</v>
      </c>
      <c r="K142" s="15">
        <f t="shared" si="28"/>
        <v>2</v>
      </c>
      <c r="L142" s="15">
        <f t="shared" si="29"/>
        <v>1</v>
      </c>
      <c r="M142" s="15">
        <f t="shared" si="30"/>
        <v>0</v>
      </c>
      <c r="N142" s="15">
        <f t="shared" si="31"/>
        <v>1</v>
      </c>
      <c r="O142" s="15">
        <f t="shared" si="32"/>
        <v>0</v>
      </c>
      <c r="P142" s="13">
        <f t="shared" si="33"/>
        <v>0</v>
      </c>
      <c r="Q142" s="3">
        <f t="shared" si="34"/>
        <v>390</v>
      </c>
      <c r="R142" s="3">
        <f t="shared" si="35"/>
        <v>1</v>
      </c>
      <c r="S142" s="3">
        <f t="shared" si="36"/>
        <v>330</v>
      </c>
      <c r="T142" s="3">
        <f t="shared" si="37"/>
        <v>1</v>
      </c>
    </row>
    <row r="143" spans="1:20" ht="17.25">
      <c r="A143" s="86">
        <v>804</v>
      </c>
      <c r="B143" s="86">
        <v>4</v>
      </c>
      <c r="C143" s="86" t="str">
        <f>'Classement Sec. 4'!AD$14</f>
        <v>É.S. Joseph-François-Perrault A</v>
      </c>
      <c r="D143" s="15" t="str">
        <f>LEFT('Horaire simplifié'!A142,3)</f>
        <v>Z4W</v>
      </c>
      <c r="E143" s="3">
        <v>325</v>
      </c>
      <c r="F143" s="15" t="str">
        <f>RIGHT('Horaire simplifié'!A142,3)</f>
        <v>Z4X</v>
      </c>
      <c r="G143" s="3">
        <v>260</v>
      </c>
      <c r="H143" s="86" t="str">
        <f>'Classement Sec. 4'!AD$15</f>
        <v>Collège Regina Assumpta B</v>
      </c>
      <c r="I143" s="15">
        <f t="shared" si="26"/>
        <v>2</v>
      </c>
      <c r="J143" s="15">
        <f t="shared" si="27"/>
        <v>1</v>
      </c>
      <c r="K143" s="15">
        <f t="shared" si="28"/>
        <v>0</v>
      </c>
      <c r="L143" s="15">
        <f t="shared" si="29"/>
        <v>0</v>
      </c>
      <c r="M143" s="15">
        <f t="shared" si="30"/>
        <v>0</v>
      </c>
      <c r="N143" s="15">
        <f t="shared" si="31"/>
        <v>0</v>
      </c>
      <c r="O143" s="15">
        <f t="shared" si="32"/>
        <v>0</v>
      </c>
      <c r="P143" s="13">
        <f t="shared" si="33"/>
        <v>1</v>
      </c>
      <c r="Q143" s="3">
        <f t="shared" si="34"/>
        <v>260</v>
      </c>
      <c r="R143" s="3">
        <f t="shared" si="35"/>
        <v>1</v>
      </c>
      <c r="S143" s="3">
        <f t="shared" si="36"/>
        <v>325</v>
      </c>
      <c r="T143" s="3">
        <f t="shared" si="37"/>
        <v>1</v>
      </c>
    </row>
    <row r="144" spans="1:20" ht="17.25">
      <c r="A144" s="86">
        <v>805</v>
      </c>
      <c r="B144" s="86">
        <v>5</v>
      </c>
      <c r="C144" s="86" t="str">
        <f>'Classement Sec. 4'!C$29</f>
        <v>Collège Jean-de-Brébeuf</v>
      </c>
      <c r="D144" s="15" t="str">
        <f>LEFT('Horaire simplifié'!A143,3)</f>
        <v>S4M</v>
      </c>
      <c r="E144" s="3">
        <v>350</v>
      </c>
      <c r="F144" s="15" t="str">
        <f>RIGHT('Horaire simplifié'!A143,3)</f>
        <v>S4P</v>
      </c>
      <c r="G144" s="3">
        <v>240</v>
      </c>
      <c r="H144" s="3" t="str">
        <f>'Classement Sec. 4'!C$32</f>
        <v>É.S. de l'Île</v>
      </c>
      <c r="I144" s="15">
        <f t="shared" si="26"/>
        <v>2</v>
      </c>
      <c r="J144" s="15">
        <f t="shared" si="27"/>
        <v>1</v>
      </c>
      <c r="K144" s="15">
        <f t="shared" si="28"/>
        <v>0</v>
      </c>
      <c r="L144" s="15">
        <f t="shared" si="29"/>
        <v>0</v>
      </c>
      <c r="M144" s="15">
        <f t="shared" si="30"/>
        <v>0</v>
      </c>
      <c r="N144" s="15">
        <f t="shared" si="31"/>
        <v>0</v>
      </c>
      <c r="O144" s="15">
        <f t="shared" si="32"/>
        <v>0</v>
      </c>
      <c r="P144" s="13">
        <f t="shared" si="33"/>
        <v>1</v>
      </c>
      <c r="Q144" s="3">
        <f t="shared" si="34"/>
        <v>240</v>
      </c>
      <c r="R144" s="3">
        <f t="shared" si="35"/>
        <v>1</v>
      </c>
      <c r="S144" s="3">
        <f t="shared" si="36"/>
        <v>350</v>
      </c>
      <c r="T144" s="3">
        <f t="shared" si="37"/>
        <v>1</v>
      </c>
    </row>
    <row r="145" spans="1:20" ht="17.25">
      <c r="A145" s="86">
        <v>806</v>
      </c>
      <c r="B145" s="86">
        <v>6</v>
      </c>
      <c r="C145" s="86" t="str">
        <f>'Classement Sec. 4'!C$30</f>
        <v>Collège Saint-Charles-Garnier A</v>
      </c>
      <c r="D145" s="15" t="str">
        <f>LEFT('Horaire simplifié'!A144,3)</f>
        <v>S4N</v>
      </c>
      <c r="E145" s="3">
        <v>295</v>
      </c>
      <c r="F145" s="15" t="str">
        <f>RIGHT('Horaire simplifié'!A144,3)</f>
        <v>S4O</v>
      </c>
      <c r="G145" s="3">
        <v>265</v>
      </c>
      <c r="H145" s="3" t="str">
        <f>'Classement Sec. 4'!C$31</f>
        <v>École internationale du Phare</v>
      </c>
      <c r="I145" s="15">
        <f t="shared" si="26"/>
        <v>2</v>
      </c>
      <c r="J145" s="15">
        <f t="shared" si="27"/>
        <v>1</v>
      </c>
      <c r="K145" s="15">
        <f t="shared" si="28"/>
        <v>0</v>
      </c>
      <c r="L145" s="15">
        <f t="shared" si="29"/>
        <v>0</v>
      </c>
      <c r="M145" s="15">
        <f t="shared" si="30"/>
        <v>0</v>
      </c>
      <c r="N145" s="15">
        <f t="shared" si="31"/>
        <v>0</v>
      </c>
      <c r="O145" s="15">
        <f t="shared" si="32"/>
        <v>0</v>
      </c>
      <c r="P145" s="13">
        <f t="shared" si="33"/>
        <v>1</v>
      </c>
      <c r="Q145" s="3">
        <f t="shared" si="34"/>
        <v>265</v>
      </c>
      <c r="R145" s="3">
        <f t="shared" si="35"/>
        <v>1</v>
      </c>
      <c r="S145" s="3">
        <f t="shared" si="36"/>
        <v>295</v>
      </c>
      <c r="T145" s="3">
        <f t="shared" si="37"/>
        <v>1</v>
      </c>
    </row>
    <row r="146" spans="1:20" ht="17.25">
      <c r="A146" s="96" t="s">
        <v>185</v>
      </c>
      <c r="B146" s="96" t="s">
        <v>174</v>
      </c>
      <c r="C146" s="86" t="str">
        <f>'Classement Sec. 5'!AD$5</f>
        <v>Collège Mont-Saint-Louis A</v>
      </c>
      <c r="D146" s="15" t="str">
        <f>LEFT('Horaire simplifié'!A145,3)</f>
        <v>Z5Q</v>
      </c>
      <c r="E146" s="3">
        <v>395</v>
      </c>
      <c r="F146" s="15" t="str">
        <f>RIGHT('Horaire simplifié'!A145,3)</f>
        <v>Z5R</v>
      </c>
      <c r="G146" s="3">
        <v>370</v>
      </c>
      <c r="H146" s="86" t="str">
        <f>'Classement Sec. 5'!AD$6</f>
        <v>Collège Jean-Eudes A</v>
      </c>
      <c r="I146" s="15">
        <f t="shared" si="26"/>
        <v>2</v>
      </c>
      <c r="J146" s="15">
        <f t="shared" si="27"/>
        <v>1</v>
      </c>
      <c r="K146" s="15">
        <f t="shared" si="28"/>
        <v>0</v>
      </c>
      <c r="L146" s="15">
        <f t="shared" si="29"/>
        <v>0</v>
      </c>
      <c r="M146" s="15">
        <f t="shared" si="30"/>
        <v>0</v>
      </c>
      <c r="N146" s="15">
        <f t="shared" si="31"/>
        <v>0</v>
      </c>
      <c r="O146" s="15">
        <f t="shared" si="32"/>
        <v>0</v>
      </c>
      <c r="P146" s="13">
        <f t="shared" si="33"/>
        <v>1</v>
      </c>
      <c r="Q146" s="3">
        <f t="shared" si="34"/>
        <v>370</v>
      </c>
      <c r="R146" s="3">
        <f t="shared" si="35"/>
        <v>1</v>
      </c>
      <c r="S146" s="3">
        <f t="shared" si="36"/>
        <v>395</v>
      </c>
      <c r="T146" s="3">
        <f t="shared" si="37"/>
        <v>1</v>
      </c>
    </row>
    <row r="147" spans="1:20" ht="17.25">
      <c r="A147" s="86">
        <v>807</v>
      </c>
      <c r="B147" s="86">
        <v>7</v>
      </c>
      <c r="C147" s="86" t="str">
        <f>'Classement Sec. 5'!AD$8</f>
        <v>Collège Durocher Saint-Lambert</v>
      </c>
      <c r="D147" s="15" t="str">
        <f>LEFT('Horaire simplifié'!A146,3)</f>
        <v>Z5S</v>
      </c>
      <c r="E147" s="3">
        <v>485</v>
      </c>
      <c r="F147" s="15" t="str">
        <f>RIGHT('Horaire simplifié'!A146,3)</f>
        <v>Z5T</v>
      </c>
      <c r="G147" s="3">
        <v>225</v>
      </c>
      <c r="H147" s="86" t="str">
        <f>'Classement Sec. 5'!AD$9</f>
        <v>Collège Saint-Alexandre de la Gatineau A</v>
      </c>
      <c r="I147" s="15">
        <f t="shared" si="26"/>
        <v>2</v>
      </c>
      <c r="J147" s="15">
        <f t="shared" si="27"/>
        <v>1</v>
      </c>
      <c r="K147" s="15">
        <f t="shared" si="28"/>
        <v>0</v>
      </c>
      <c r="L147" s="15">
        <f t="shared" si="29"/>
        <v>0</v>
      </c>
      <c r="M147" s="15">
        <f t="shared" si="30"/>
        <v>0</v>
      </c>
      <c r="N147" s="15">
        <f t="shared" si="31"/>
        <v>0</v>
      </c>
      <c r="O147" s="15">
        <f t="shared" si="32"/>
        <v>0</v>
      </c>
      <c r="P147" s="13">
        <f t="shared" si="33"/>
        <v>1</v>
      </c>
      <c r="Q147" s="3">
        <f t="shared" si="34"/>
        <v>225</v>
      </c>
      <c r="R147" s="3">
        <f t="shared" si="35"/>
        <v>1</v>
      </c>
      <c r="S147" s="3">
        <f t="shared" si="36"/>
        <v>485</v>
      </c>
      <c r="T147" s="3">
        <f t="shared" si="37"/>
        <v>1</v>
      </c>
    </row>
    <row r="148" spans="1:20" ht="17.25">
      <c r="A148" s="86">
        <v>808</v>
      </c>
      <c r="B148" s="86">
        <v>8</v>
      </c>
      <c r="C148" s="86" t="str">
        <f>'Classement Sec. 5'!AD$11</f>
        <v>Collège Saint-Charles-Garnier</v>
      </c>
      <c r="D148" s="15" t="str">
        <f>LEFT('Horaire simplifié'!A147,3)</f>
        <v>Z5U</v>
      </c>
      <c r="E148" s="3">
        <v>375</v>
      </c>
      <c r="F148" s="15" t="str">
        <f>RIGHT('Horaire simplifié'!A147,3)</f>
        <v>Z5V</v>
      </c>
      <c r="G148" s="3">
        <v>215</v>
      </c>
      <c r="H148" s="86" t="str">
        <f>'Classement Sec. 5'!AD$12</f>
        <v>École d'éducation internationale B</v>
      </c>
      <c r="I148" s="15">
        <f t="shared" si="26"/>
        <v>2</v>
      </c>
      <c r="J148" s="15">
        <f t="shared" si="27"/>
        <v>1</v>
      </c>
      <c r="K148" s="15">
        <f t="shared" si="28"/>
        <v>0</v>
      </c>
      <c r="L148" s="15">
        <f t="shared" si="29"/>
        <v>0</v>
      </c>
      <c r="M148" s="15">
        <f t="shared" si="30"/>
        <v>0</v>
      </c>
      <c r="N148" s="15">
        <f t="shared" si="31"/>
        <v>0</v>
      </c>
      <c r="O148" s="15">
        <f t="shared" si="32"/>
        <v>0</v>
      </c>
      <c r="P148" s="13">
        <f t="shared" si="33"/>
        <v>1</v>
      </c>
      <c r="Q148" s="3">
        <f t="shared" si="34"/>
        <v>215</v>
      </c>
      <c r="R148" s="3">
        <f t="shared" si="35"/>
        <v>1</v>
      </c>
      <c r="S148" s="3">
        <f t="shared" si="36"/>
        <v>375</v>
      </c>
      <c r="T148" s="3">
        <f t="shared" si="37"/>
        <v>1</v>
      </c>
    </row>
    <row r="149" spans="1:20" ht="17.25">
      <c r="A149" s="86">
        <v>809</v>
      </c>
      <c r="B149" s="86">
        <v>9</v>
      </c>
      <c r="C149" s="86" t="str">
        <f>'Classement Sec. 5'!AD$14</f>
        <v>Collège Jean-Eudes B</v>
      </c>
      <c r="D149" s="15" t="str">
        <f>LEFT('Horaire simplifié'!A148,3)</f>
        <v>Z5W</v>
      </c>
      <c r="E149" s="3">
        <v>0</v>
      </c>
      <c r="F149" s="15" t="str">
        <f>RIGHT('Horaire simplifié'!A148,3)</f>
        <v>Z5X</v>
      </c>
      <c r="G149" s="3">
        <v>10</v>
      </c>
      <c r="H149" s="86" t="str">
        <f>'Classement Sec. 5'!AD$15</f>
        <v>Collège Regina Assumpta B</v>
      </c>
      <c r="I149" s="15">
        <f t="shared" si="26"/>
        <v>0</v>
      </c>
      <c r="J149" s="15">
        <f t="shared" si="27"/>
        <v>0</v>
      </c>
      <c r="K149" s="15">
        <f t="shared" si="28"/>
        <v>2</v>
      </c>
      <c r="L149" s="15">
        <f t="shared" si="29"/>
        <v>1</v>
      </c>
      <c r="M149" s="15">
        <f t="shared" si="30"/>
        <v>0</v>
      </c>
      <c r="N149" s="15">
        <f t="shared" si="31"/>
        <v>1</v>
      </c>
      <c r="O149" s="15">
        <f t="shared" si="32"/>
        <v>0</v>
      </c>
      <c r="P149" s="13">
        <f t="shared" si="33"/>
        <v>0</v>
      </c>
      <c r="Q149" s="3">
        <f t="shared" si="34"/>
        <v>10</v>
      </c>
      <c r="R149" s="3">
        <f t="shared" si="35"/>
        <v>1</v>
      </c>
      <c r="S149" s="3">
        <f t="shared" si="36"/>
        <v>0</v>
      </c>
      <c r="T149" s="3">
        <f t="shared" si="37"/>
        <v>1</v>
      </c>
    </row>
    <row r="150" spans="1:20" ht="17.25">
      <c r="A150" s="86">
        <v>810</v>
      </c>
      <c r="B150" s="86">
        <v>10</v>
      </c>
      <c r="C150" s="86" t="str">
        <f>'Classement Sec. 5'!C$29</f>
        <v>Collège François-de-Laval</v>
      </c>
      <c r="D150" s="15" t="str">
        <f>LEFT('Horaire simplifié'!A149,3)</f>
        <v>S5M</v>
      </c>
      <c r="E150" s="3">
        <v>225</v>
      </c>
      <c r="F150" s="15" t="str">
        <f>RIGHT('Horaire simplifié'!A149,3)</f>
        <v>S5P</v>
      </c>
      <c r="G150" s="3">
        <v>320</v>
      </c>
      <c r="H150" s="3" t="str">
        <f>'Classement Sec. 5'!C$32</f>
        <v>Collège Mont Notre-Dame</v>
      </c>
      <c r="I150" s="15">
        <f t="shared" si="26"/>
        <v>0</v>
      </c>
      <c r="J150" s="15">
        <f t="shared" si="27"/>
        <v>0</v>
      </c>
      <c r="K150" s="15">
        <f t="shared" si="28"/>
        <v>2</v>
      </c>
      <c r="L150" s="15">
        <f t="shared" si="29"/>
        <v>1</v>
      </c>
      <c r="M150" s="15">
        <f t="shared" si="30"/>
        <v>0</v>
      </c>
      <c r="N150" s="15">
        <f t="shared" si="31"/>
        <v>1</v>
      </c>
      <c r="O150" s="15">
        <f t="shared" si="32"/>
        <v>0</v>
      </c>
      <c r="P150" s="13">
        <f t="shared" si="33"/>
        <v>0</v>
      </c>
      <c r="Q150" s="3">
        <f t="shared" si="34"/>
        <v>320</v>
      </c>
      <c r="R150" s="3">
        <f t="shared" si="35"/>
        <v>1</v>
      </c>
      <c r="S150" s="3">
        <f t="shared" si="36"/>
        <v>225</v>
      </c>
      <c r="T150" s="3">
        <f t="shared" si="37"/>
        <v>1</v>
      </c>
    </row>
    <row r="151" spans="1:20" ht="17.25">
      <c r="A151" s="86">
        <v>811</v>
      </c>
      <c r="B151" s="86">
        <v>11</v>
      </c>
      <c r="C151" s="86" t="str">
        <f>'Classement Sec. 5'!C$30</f>
        <v>Académie Saint-Louis</v>
      </c>
      <c r="D151" s="15" t="str">
        <f>LEFT('Horaire simplifié'!A150,3)</f>
        <v>S5N</v>
      </c>
      <c r="E151" s="3">
        <v>290</v>
      </c>
      <c r="F151" s="15" t="str">
        <f>RIGHT('Horaire simplifié'!A150,3)</f>
        <v>S5O</v>
      </c>
      <c r="G151" s="3">
        <v>305</v>
      </c>
      <c r="H151" s="3" t="str">
        <f>'Classement Sec. 5'!C$31</f>
        <v>É.S. Samuel-de-Champlain</v>
      </c>
      <c r="I151" s="15">
        <f t="shared" si="26"/>
        <v>0</v>
      </c>
      <c r="J151" s="15">
        <f t="shared" si="27"/>
        <v>0</v>
      </c>
      <c r="K151" s="15">
        <f t="shared" si="28"/>
        <v>2</v>
      </c>
      <c r="L151" s="15">
        <f t="shared" si="29"/>
        <v>1</v>
      </c>
      <c r="M151" s="15">
        <f t="shared" si="30"/>
        <v>0</v>
      </c>
      <c r="N151" s="15">
        <f t="shared" si="31"/>
        <v>1</v>
      </c>
      <c r="O151" s="15">
        <f t="shared" si="32"/>
        <v>0</v>
      </c>
      <c r="P151" s="13">
        <f t="shared" si="33"/>
        <v>0</v>
      </c>
      <c r="Q151" s="3">
        <f t="shared" si="34"/>
        <v>305</v>
      </c>
      <c r="R151" s="3">
        <f t="shared" si="35"/>
        <v>1</v>
      </c>
      <c r="S151" s="3">
        <f t="shared" si="36"/>
        <v>290</v>
      </c>
      <c r="T151" s="3">
        <f t="shared" si="37"/>
        <v>1</v>
      </c>
    </row>
    <row r="152" spans="1:20" ht="17.25">
      <c r="D152" s="15"/>
      <c r="F152" s="15"/>
    </row>
    <row r="153" spans="1:20" ht="17.25">
      <c r="D153" s="15"/>
    </row>
    <row r="154" spans="1:20" ht="17.25">
      <c r="D154" s="15"/>
    </row>
    <row r="155" spans="1:20" ht="17.25">
      <c r="D155" s="15"/>
    </row>
  </sheetData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E32"/>
  <sheetViews>
    <sheetView workbookViewId="0">
      <selection activeCell="B1" sqref="B1"/>
    </sheetView>
  </sheetViews>
  <sheetFormatPr baseColWidth="10" defaultColWidth="12.5703125" defaultRowHeight="15.75" customHeight="1"/>
  <cols>
    <col min="1" max="1" width="14.5703125" customWidth="1"/>
    <col min="2" max="2" width="13.5703125" customWidth="1"/>
    <col min="3" max="3" width="41.140625" bestFit="1" customWidth="1"/>
    <col min="4" max="4" width="4.42578125" customWidth="1"/>
    <col min="5" max="6" width="4.5703125" customWidth="1"/>
    <col min="7" max="7" width="10.42578125" customWidth="1"/>
    <col min="8" max="9" width="5.42578125" customWidth="1"/>
    <col min="10" max="10" width="6.42578125" customWidth="1"/>
    <col min="11" max="11" width="15.140625" customWidth="1"/>
    <col min="12" max="12" width="7.28515625" hidden="1" customWidth="1"/>
    <col min="13" max="13" width="6.85546875" hidden="1" customWidth="1"/>
    <col min="14" max="14" width="7.28515625" hidden="1" customWidth="1"/>
    <col min="15" max="15" width="6.85546875" customWidth="1"/>
    <col min="16" max="16" width="5.5703125" customWidth="1"/>
    <col min="17" max="17" width="8.140625" customWidth="1"/>
    <col min="18" max="18" width="31.28515625" customWidth="1"/>
    <col min="19" max="19" width="10.85546875" customWidth="1"/>
    <col min="20" max="20" width="5.7109375" customWidth="1"/>
    <col min="21" max="21" width="6.140625" customWidth="1"/>
    <col min="22" max="22" width="7.5703125" customWidth="1"/>
    <col min="23" max="23" width="8.7109375" customWidth="1"/>
    <col min="24" max="24" width="34" bestFit="1" customWidth="1"/>
    <col min="25" max="25" width="10.28515625" customWidth="1"/>
    <col min="26" max="26" width="6.140625" customWidth="1"/>
    <col min="27" max="27" width="9.85546875" customWidth="1"/>
    <col min="28" max="28" width="8.85546875" customWidth="1"/>
    <col min="29" max="29" width="8.42578125" customWidth="1"/>
    <col min="30" max="30" width="34" bestFit="1" customWidth="1"/>
  </cols>
  <sheetData>
    <row r="1" spans="1:31" ht="12.75">
      <c r="A1" s="3" t="s">
        <v>186</v>
      </c>
    </row>
    <row r="2" spans="1:31" ht="15">
      <c r="A2" s="5" t="s">
        <v>187</v>
      </c>
      <c r="B2" s="6" t="s">
        <v>188</v>
      </c>
      <c r="C2" s="6" t="s">
        <v>189</v>
      </c>
      <c r="D2" s="7" t="s">
        <v>190</v>
      </c>
      <c r="E2" s="7" t="s">
        <v>191</v>
      </c>
      <c r="F2" s="7" t="s">
        <v>192</v>
      </c>
      <c r="G2" s="8" t="s">
        <v>193</v>
      </c>
      <c r="H2" s="7" t="s">
        <v>194</v>
      </c>
      <c r="I2" s="7" t="s">
        <v>195</v>
      </c>
      <c r="J2" s="7" t="s">
        <v>196</v>
      </c>
      <c r="O2" t="s">
        <v>197</v>
      </c>
    </row>
    <row r="3" spans="1:31" ht="15">
      <c r="A3" s="9" t="str" cm="1">
        <f t="array" ref="A3">_xlfn.IFS(AND(L3=MAX(L$3:L$5),COUNTIF(L$3:L$5,MAX(L$3:L$5))=1),"1A",AND(L3=MAX(L$3:L$5),M3=MAX(M$3:M$5),COUNTIF(M$3:M$5,MAX(M$3:M$5))=1),"1A",AND(L3=MAX(L$3:L$5),M3=MAX(M$3:M$5),N3=MAX(N$3:N$5),COUNTIF(N$3:N$5,MAX(N$3:N$5))=1),"1A",AND(L3=MAX(L$3:L$5),M3=MAX(M$3:M$5),N3=MAX(N$3:N$5)),"Tirage",AND(L3=MIN(L$3:L$5),COUNTIF(L$3:L$5,MIN(L$3:L$5))=1),"3A",AND(L3=MIN(L$3:L$5),M3=MIN(M$3:M$5),COUNTIF(M$3:M$5,MIN(M$3:M$5))=1),"3A",AND(L3=MIN(L$3:L$5),M3=MIN(M$3:M$5),N3=MIN(N$3:N$5),COUNTIF(N$3:N$5,MIN(N$3:N$5))=1),"3A",AND(L3=MIN(L$3:L$5),M3=MIN(M$3:M$5),N3=MIN(N$3:N$5)),"Tirage",TRUE,"2A")</f>
        <v>1A</v>
      </c>
      <c r="B3" s="10" t="s">
        <v>198</v>
      </c>
      <c r="C3" s="11" t="s">
        <v>199</v>
      </c>
      <c r="D3" s="12">
        <f>SUMIF(Résultats!$D$2:$F$151,B3,Résultats!$J$2:$L$151)</f>
        <v>1</v>
      </c>
      <c r="E3" s="12">
        <f>SUMIF(Résultats!$D$2:$F$151,B3,Résultats!$M$2:$O$151)</f>
        <v>0</v>
      </c>
      <c r="F3" s="12">
        <f>SUMIF(Résultats!$D$2:$F$151,B3,Résultats!$N$2:$P$151)</f>
        <v>1</v>
      </c>
      <c r="G3" s="12">
        <f>SUMIF(Résultats!$D$2:$F$151,B3,Résultats!$I$2:$K$151)</f>
        <v>2</v>
      </c>
      <c r="H3" s="12">
        <f>SUMIF(Résultats!$D$2:$F$151,B3,Résultats!$E$2:$G$151)</f>
        <v>830</v>
      </c>
      <c r="I3" s="12">
        <f>SUMIF(Résultats!$D$2:$F$151,B3,Résultats!$Q$2:$S$151)</f>
        <v>625</v>
      </c>
      <c r="J3" s="12">
        <f t="shared" ref="J3" si="0">H3-I3</f>
        <v>205</v>
      </c>
      <c r="L3">
        <f>_xlfn.PERCENTRANK.INC(G3:G5,G3)</f>
        <v>0</v>
      </c>
      <c r="M3">
        <f>_xlfn.PERCENTRANK.INC(J3:J5,J3)</f>
        <v>1</v>
      </c>
      <c r="N3">
        <f>_xlfn.PERCENTRANK.INC(H3:H5,H3)</f>
        <v>1</v>
      </c>
    </row>
    <row r="4" spans="1:31" ht="15">
      <c r="A4" s="9" t="str" cm="1">
        <f t="array" ref="A4">_xlfn.IFS(AND(L4=MAX(L$3:L$5),COUNTIF(L$3:L$5,MAX(L$3:L$5))=1),"1A",AND(L4=MAX(L$3:L$5),M4=MAX(M$3:M$5),COUNTIF(M$3:M$5,MAX(M$3:M$5))=1),"1A",AND(L4=MAX(L$3:L$5),M4=MAX(M$3:M$5),N4=MAX(N$3:N$5),COUNTIF(N$3:N$5,MAX(N$3:N$5))=1),"1A",AND(L4=MAX(L$3:L$5),M4=MAX(M$3:M$5),N4=MAX(N$3:N$5)),"Tirage",AND(L4=MIN(L$3:L$5),COUNTIF(L$3:L$5,MIN(L$3:L$5))=1),"3A",AND(L4=MIN(L$3:L$5),M4=MIN(M$3:M$5),COUNTIF(M$3:M$5,MIN(M$3:M$5))=1),"3A",AND(L4=MIN(L$3:L$5),M4=MIN(M$3:M$5),N4=MIN(N$3:N$5),COUNTIF(N$3:N$5,MIN(N$3:N$5))=1),"3A",AND(L4=MIN(L$3:L$5),M4=MIN(M$3:M$5),N4=MIN(N$3:N$5)),"Tirage",TRUE,"2A")</f>
        <v>3A</v>
      </c>
      <c r="B4" s="10" t="s">
        <v>200</v>
      </c>
      <c r="C4" s="11" t="s">
        <v>201</v>
      </c>
      <c r="D4" s="12">
        <f>SUMIF(Résultats!$D$2:$F$151,B4,Résultats!$J$2:$L$151)</f>
        <v>1</v>
      </c>
      <c r="E4" s="12">
        <f>SUMIF(Résultats!$D$2:$F$151,B4,Résultats!$M$2:$O$151)</f>
        <v>0</v>
      </c>
      <c r="F4" s="12">
        <f>SUMIF(Résultats!$D$2:$F$151,B4,Résultats!$N$2:$P$151)</f>
        <v>1</v>
      </c>
      <c r="G4" s="12">
        <f>SUMIF(Résultats!$D$2:$F$151,B4,Résultats!$I$2:$K$151)</f>
        <v>2</v>
      </c>
      <c r="H4" s="12">
        <f>SUMIF(Résultats!$D$2:$F$151,B4,Résultats!$E$2:$G$151)</f>
        <v>585</v>
      </c>
      <c r="I4" s="12">
        <f>SUMIF(Résultats!$D$2:$F$151,B4,Résultats!$Q$2:$S$151)</f>
        <v>805</v>
      </c>
      <c r="J4" s="12">
        <f t="shared" ref="J4:J5" si="1">H4-I4</f>
        <v>-220</v>
      </c>
      <c r="L4">
        <f>_xlfn.PERCENTRANK.INC(G3:G5,G4)</f>
        <v>0</v>
      </c>
      <c r="M4">
        <f>_xlfn.PERCENTRANK.INC(J3:J5,J4)</f>
        <v>0</v>
      </c>
      <c r="N4">
        <f>_xlfn.PERCENTRANK.INC(H3:H5,H4)</f>
        <v>0</v>
      </c>
      <c r="O4" s="43" t="s">
        <v>153</v>
      </c>
      <c r="P4" s="44" t="s">
        <v>187</v>
      </c>
      <c r="Q4" s="44" t="s">
        <v>202</v>
      </c>
      <c r="R4" s="44" t="s">
        <v>189</v>
      </c>
      <c r="S4" s="45" t="s">
        <v>203</v>
      </c>
      <c r="AA4" s="43" t="s">
        <v>153</v>
      </c>
      <c r="AB4" s="44" t="s">
        <v>187</v>
      </c>
      <c r="AC4" s="44" t="s">
        <v>202</v>
      </c>
      <c r="AD4" s="44" t="s">
        <v>189</v>
      </c>
      <c r="AE4" s="45" t="s">
        <v>203</v>
      </c>
    </row>
    <row r="5" spans="1:31" ht="15">
      <c r="A5" s="9" t="str" cm="1">
        <f t="array" ref="A5">_xlfn.IFS(AND(L5=MAX(L$3:L$5),COUNTIF(L$3:L$5,MAX(L$3:L$5))=1),"1A",AND(L5=MAX(L$3:L$5),M5=MAX(M$3:M$5),COUNTIF(M$3:M$5,MAX(M$3:M$5))=1),"1A",AND(L5=MAX(L$3:L$5),M5=MAX(M$3:M$5),N5=MAX(N$3:N$5),COUNTIF(N$3:N$5,MAX(N$3:N$5))=1),"1A",AND(L5=MAX(L$3:L$5),M5=MAX(M$3:M$5),N5=MAX(N$3:N$5)),"Tirage",AND(L5=MIN(L$3:L$5),COUNTIF(L$3:L$5,MIN(L$3:L$5))=1),"3A",AND(L5=MIN(L$3:L$5),M5=MIN(M$3:M$5),COUNTIF(M$3:M$5,MIN(M$3:M$5))=1),"3A",AND(L5=MIN(L$3:L$5),M5=MIN(M$3:M$5),N5=MIN(N$3:N$5),COUNTIF(N$3:N$5,MIN(N$3:N$5))=1),"3A",AND(L5=MIN(L$3:L$5),M5=MIN(M$3:M$5),N5=MIN(N$3:N$5)),"Tirage",TRUE,"2A")</f>
        <v>2A</v>
      </c>
      <c r="B5" s="10" t="s">
        <v>204</v>
      </c>
      <c r="C5" s="11" t="s">
        <v>205</v>
      </c>
      <c r="D5" s="12">
        <f>SUMIF(Résultats!$D$2:$F$151,B5,Résultats!$J$2:$L$151)</f>
        <v>1</v>
      </c>
      <c r="E5" s="12">
        <f>SUMIF(Résultats!$D$2:$F$151,B5,Résultats!$M$2:$O$151)</f>
        <v>0</v>
      </c>
      <c r="F5" s="12">
        <f>SUMIF(Résultats!$D$2:$F$151,B5,Résultats!$N$2:$P$151)</f>
        <v>1</v>
      </c>
      <c r="G5" s="12">
        <f>SUMIF(Résultats!$D$2:$F$151,B5,Résultats!$I$2:$K$151)</f>
        <v>2</v>
      </c>
      <c r="H5" s="12">
        <f>SUMIF(Résultats!$D$2:$F$151,B5,Résultats!$E$2:$G$151)</f>
        <v>785</v>
      </c>
      <c r="I5" s="12">
        <f>SUMIF(Résultats!$D$2:$F$151,B5,Résultats!$Q$2:$S$151)</f>
        <v>770</v>
      </c>
      <c r="J5" s="12">
        <f t="shared" si="1"/>
        <v>15</v>
      </c>
      <c r="L5">
        <f>_xlfn.PERCENTRANK.INC(G3:G5,G5)</f>
        <v>0</v>
      </c>
      <c r="M5">
        <f>_xlfn.PERCENTRANK.INC(J3:J5,J5)</f>
        <v>0.5</v>
      </c>
      <c r="N5">
        <f>_xlfn.PERCENTRANK.INC(H3:H5,H5)</f>
        <v>0.5</v>
      </c>
      <c r="O5" s="88" t="s">
        <v>206</v>
      </c>
      <c r="P5" s="89" t="s">
        <v>207</v>
      </c>
      <c r="Q5" s="89" t="s">
        <v>208</v>
      </c>
      <c r="R5" s="89" t="str" cm="1">
        <f t="array" ref="R5">_xlfn.IFS(OR(AND(A3=P5,SUM(D3:F3)=2,AND(L3=MAX(L$3:L$5),COUNTIF(L$3:L$5,MAX(L$3:L$5))=1)),AND(A3=P5,SUM(D3:F3)=2,SUM(D4:F4)=2,SUM(D5:F5)=2)),C3,OR(AND(A4=P5,SUM(D4:F4)=2,AND(L4=MAX(L$3:L$5),COUNTIF(L$3:L$5,MAX(L$3:L$5))=1)),AND(A4=P5,SUM(D3:F3)=2,SUM(D4:F4)=2,SUM(D5:F5)=2)),C4,OR(AND(A5=P5,SUM(D5:F5)=2,AND(L5=MAX(L$3:L$5),COUNTIF(L$3:L$5,MAX(L$3:L$5))=1)),AND(A5=P5,SUM(D3:F3)=2,SUM(D4:F4)=2,SUM(D5:F5)=2)),C5,TRUE,"")</f>
        <v>Collège Notre-Dame-de-Lourdes B</v>
      </c>
      <c r="S5" s="90">
        <f>Résultats!E62</f>
        <v>370</v>
      </c>
      <c r="AA5" s="48" t="s">
        <v>209</v>
      </c>
      <c r="AB5" s="49" t="s">
        <v>210</v>
      </c>
      <c r="AC5" s="49" t="s">
        <v>211</v>
      </c>
      <c r="AD5" s="49" t="str" cm="1">
        <f t="array" ref="AD5">_xlfn.IFS(Y9&gt;Y10,X9,Y9&lt;Y10,X10,TRUE,"")</f>
        <v>É.S. Sophie-Barat A</v>
      </c>
      <c r="AE5" s="50">
        <f>Résultats!E116</f>
        <v>350</v>
      </c>
    </row>
    <row r="6" spans="1:31" ht="12.75">
      <c r="A6" s="3"/>
      <c r="O6" s="77"/>
      <c r="P6" s="78" t="s">
        <v>212</v>
      </c>
      <c r="Q6" s="78" t="s">
        <v>213</v>
      </c>
      <c r="R6" s="78" t="str" cm="1">
        <f t="array" ref="R6">_xlfn.IFS(AND(A9=P6,SUM(D9:F9)=2,SUM(D10:F10)=2,SUM(D11:F11)=2),C9,AND(A10=P6,SUM(D9:F9)=2,SUM(D10:F10)=2,SUM(D11:F11)=2),C10,AND(A11=P6,SUM(D9:F9)=2,SUM(D10:F10)=2,SUM(D11:F11)=2),C11,TRUE,"")</f>
        <v>Collège Mont-Saint-Louis B</v>
      </c>
      <c r="S6" s="79">
        <f>Résultats!G62</f>
        <v>450</v>
      </c>
      <c r="AA6" s="48"/>
      <c r="AB6" s="49" t="s">
        <v>214</v>
      </c>
      <c r="AC6" s="49" t="s">
        <v>215</v>
      </c>
      <c r="AD6" s="49" t="str" cm="1">
        <f t="array" ref="AD6">_xlfn.IFS(Y12&gt;Y13,X12,Y12&lt;Y13,X13,TRUE,"")</f>
        <v>Collège Durocher Saint-Lambert A</v>
      </c>
      <c r="AE6" s="50">
        <f>Résultats!G116</f>
        <v>375</v>
      </c>
    </row>
    <row r="7" spans="1:31" ht="12.75">
      <c r="A7" s="3" t="s">
        <v>216</v>
      </c>
      <c r="O7" s="39"/>
      <c r="S7" s="38"/>
      <c r="AA7" s="39"/>
      <c r="AE7" s="38"/>
    </row>
    <row r="8" spans="1:31" ht="15">
      <c r="A8" s="5" t="s">
        <v>187</v>
      </c>
      <c r="B8" s="6" t="s">
        <v>188</v>
      </c>
      <c r="C8" s="6" t="s">
        <v>189</v>
      </c>
      <c r="D8" s="7" t="s">
        <v>190</v>
      </c>
      <c r="E8" s="7" t="s">
        <v>191</v>
      </c>
      <c r="F8" s="7" t="s">
        <v>192</v>
      </c>
      <c r="G8" s="8" t="s">
        <v>193</v>
      </c>
      <c r="H8" s="7" t="s">
        <v>194</v>
      </c>
      <c r="I8" s="7" t="s">
        <v>195</v>
      </c>
      <c r="J8" s="7" t="s">
        <v>196</v>
      </c>
      <c r="O8" s="77" t="s">
        <v>217</v>
      </c>
      <c r="P8" s="78" t="s">
        <v>218</v>
      </c>
      <c r="Q8" s="78" t="s">
        <v>219</v>
      </c>
      <c r="R8" s="78" t="str" cm="1">
        <f t="array" ref="R8">_xlfn.IFS(OR(AND(A15=P8,SUM(D15:F15)=2,AND(L15=MAX(L$15:L$17),COUNTIF(L$15:L$17,MAX(L$15:L$17))=1)),AND(A15=P8,SUM(D15:F15)=2,SUM(D16:F16)=2,SUM(D17:F17)=2)),C15,OR(AND(A16=P8,SUM(D16:F16)=2,AND(L16=MAX(L$15:L$17),COUNTIF(L$15:L$17,MAX(L$15:L$17))=1)),AND(A16=P8,SUM(D15:F15)=2,SUM(D16:F16)=2,SUM(D17:F17)=2)),C16,OR(AND(A17=P8,SUM(D17:F17)=2,AND(L17=MAX(L$15:L$17),COUNTIF(L$15:L$17,MAX(L$15:L$17))=1)),AND(A17=P8,SUM(D15:F15)=2,SUM(D16:F16)=2,SUM(D17:F17)=2)),C17,TRUE,"")</f>
        <v>Juvénat Notre-Dame du St-Laurent B</v>
      </c>
      <c r="S8" s="79">
        <f>Résultats!E63</f>
        <v>395</v>
      </c>
      <c r="U8" s="43" t="s">
        <v>153</v>
      </c>
      <c r="V8" s="44" t="s">
        <v>187</v>
      </c>
      <c r="W8" s="44" t="s">
        <v>202</v>
      </c>
      <c r="X8" s="44" t="s">
        <v>189</v>
      </c>
      <c r="Y8" s="45" t="s">
        <v>203</v>
      </c>
      <c r="AA8" s="48" t="s">
        <v>220</v>
      </c>
      <c r="AB8" s="49" t="s">
        <v>221</v>
      </c>
      <c r="AC8" s="49" t="s">
        <v>222</v>
      </c>
      <c r="AD8" s="49" t="str" cm="1">
        <f t="array" ref="AD8">_xlfn.IFS(Y9&gt;Y10,X10,Y9&lt;Y10,X9,TRUE,"")</f>
        <v>Collège Mont-Saint-Louis B</v>
      </c>
      <c r="AE8" s="50">
        <f>Résultats!E117</f>
        <v>450</v>
      </c>
    </row>
    <row r="9" spans="1:31" ht="15">
      <c r="A9" s="9" t="str" cm="1">
        <f t="array" ref="A9">_xlfn.IFS(AND(L9=MAX(L$9:L$11),COUNTIF(L$9:L$11,MAX(L$9:L$11))=1),"1B",AND(L9=MAX(L$9:L$11),M9=MAX(M$9:M$11),COUNTIF(M$9:M$11,MAX(M$9:M$11))=1),"1B",AND(L9=MAX(L$9:L$11),M9=MAX(M$9:M$11),N9=MAX(N$9:N$11),COUNTIF(N$9:N$11,MAX(N$9:N$11))=1),"1B",AND(L9=MAX(L$9:L$11),M9=MAX(M$9:M$11),N9=MAX(N$9:N$11)),"Tirage",AND(L9=MIN(L$9:L$11),COUNTIF(L$9:L$11,MIN(L$9:L$11))=1),"3B",AND(L9=MIN(L$9:L$11),M9=MIN(M$9:M$11),COUNTIF(M$9:M$11,MIN(M$9:M$11))=1),"3B",AND(L9=MIN(L$9:L$11),M9=MIN(M$9:M$11),N9=MIN(N$9:N$11),COUNTIF(N$9:N$11,MIN(N$9:N$11))=1),"3B",AND(L9=MIN(L$9:L$11),M9=MIN(M$9:M$11),N9=MIN(N$9:N$11)),"Tirage",TRUE,"2B")</f>
        <v>1B</v>
      </c>
      <c r="B9" s="10" t="s">
        <v>223</v>
      </c>
      <c r="C9" s="11" t="s">
        <v>224</v>
      </c>
      <c r="D9" s="12">
        <f>SUMIF(Résultats!$D$2:$F$151,B9,Résultats!$J$2:$L$151)</f>
        <v>2</v>
      </c>
      <c r="E9" s="12">
        <f>SUMIF(Résultats!$D$2:$F$151,B9,Résultats!$M$2:$O$151)</f>
        <v>0</v>
      </c>
      <c r="F9" s="12">
        <f>SUMIF(Résultats!$D$2:$F$151,B9,Résultats!$N$2:$P$151)</f>
        <v>0</v>
      </c>
      <c r="G9" s="12">
        <f>SUMIF(Résultats!$D$2:$F$151,B9,Résultats!$I$2:$K$151)</f>
        <v>4</v>
      </c>
      <c r="H9" s="12">
        <f>SUMIF(Résultats!$D$2:$F$151,B9,Résultats!$E$2:$G$151)</f>
        <v>770</v>
      </c>
      <c r="I9" s="12">
        <f>SUMIF(Résultats!$D$2:$F$151,B9,Résultats!$Q$2:$S$151)</f>
        <v>680</v>
      </c>
      <c r="J9" s="12">
        <f t="shared" ref="J9" si="2">H9-I9</f>
        <v>90</v>
      </c>
      <c r="L9">
        <f>_xlfn.PERCENTRANK.INC(G9:G11,G9)</f>
        <v>1</v>
      </c>
      <c r="M9">
        <f>_xlfn.PERCENTRANK.INC(J9:J11,J9)</f>
        <v>0.5</v>
      </c>
      <c r="N9">
        <f>_xlfn.PERCENTRANK.INC(H9:H11,H9)</f>
        <v>0.5</v>
      </c>
      <c r="O9" s="77"/>
      <c r="P9" s="78" t="s">
        <v>225</v>
      </c>
      <c r="Q9" s="78" t="s">
        <v>226</v>
      </c>
      <c r="R9" s="78" t="str" cm="1">
        <f t="array" ref="R9">_xlfn.IFS(AND(A21=P9,SUM(D21:F21)=2,SUM(D22:F22)=2,SUM(D23:F23)=2),C21,AND(A22=P9,SUM(D21:F21)=2,SUM(D22:F22)=2,SUM(D23:F23)=2),C22,AND(A23=P9,SUM(D21:F21)=2,SUM(D22:F22)=2,SUM(D23:F23)=2),C23,TRUE,"")</f>
        <v>É.S. Sophie-Barat A</v>
      </c>
      <c r="S9" s="79">
        <f>Résultats!G63</f>
        <v>415</v>
      </c>
      <c r="U9" s="36" t="s">
        <v>227</v>
      </c>
      <c r="V9" s="37" t="s">
        <v>228</v>
      </c>
      <c r="W9" s="37" t="s">
        <v>229</v>
      </c>
      <c r="X9" s="37" t="str" cm="1">
        <f t="array" ref="X9">_xlfn.IFS(S5&gt;S6,R5,S5&lt;S6,R6,TRUE,"")</f>
        <v>Collège Mont-Saint-Louis B</v>
      </c>
      <c r="Y9" s="46">
        <f>Résultats!E92</f>
        <v>325</v>
      </c>
      <c r="AA9" s="68"/>
      <c r="AB9" s="51" t="s">
        <v>230</v>
      </c>
      <c r="AC9" s="51" t="s">
        <v>231</v>
      </c>
      <c r="AD9" s="51" t="str" cm="1">
        <f t="array" ref="AD9">_xlfn.IFS(Y12&gt;Y13,X13,Y12&lt;Y13,X12,TRUE,"")</f>
        <v>Collège Laval A</v>
      </c>
      <c r="AE9" s="50">
        <f>Résultats!G117</f>
        <v>355</v>
      </c>
    </row>
    <row r="10" spans="1:31" ht="15">
      <c r="A10" s="9" t="str" cm="1">
        <f t="array" ref="A10">_xlfn.IFS(AND(L10=MAX(L$9:L$11),COUNTIF(L$9:L$11,MAX(L$9:L$11))=1),"1B",AND(L10=MAX(L$9:L$11),M10=MAX(M$9:M$11),COUNTIF(M$9:M$11,MAX(M$9:M$11))=1),"1B",AND(L10=MAX(L$9:L$11),M10=MAX(M$9:M$11),N10=MAX(N$9:N$11),COUNTIF(N$9:N$11,MAX(N$9:N$11))=1),"1B",AND(L10=MAX(L$9:L$11),M10=MAX(M$9:M$11),N10=MAX(N$9:N$11)),"Tirage",AND(L10=MIN(L$9:L$11),COUNTIF(L$9:L$11,MIN(L$9:L$11))=1),"3B",AND(L10=MIN(L$9:L$11),M10=MIN(M$9:M$11),COUNTIF(M$9:M$11,MIN(M$9:M$11))=1),"3B",AND(L10=MIN(L$9:L$11),M10=MIN(M$9:M$11),N10=MIN(N$9:N$11),COUNTIF(N$9:N$11,MIN(N$9:N$11))=1),"3B",AND(L10=MIN(L$9:L$11),M10=MIN(M$9:M$11),N10=MIN(N$9:N$11)),"Tirage",TRUE,"2B")</f>
        <v>3B</v>
      </c>
      <c r="B10" s="10" t="s">
        <v>232</v>
      </c>
      <c r="C10" s="11" t="s">
        <v>233</v>
      </c>
      <c r="D10" s="12">
        <f>SUMIF(Résultats!$D$2:$F$151,B10,Résultats!$J$2:$L$151)</f>
        <v>0</v>
      </c>
      <c r="E10" s="12">
        <f>SUMIF(Résultats!$D$2:$F$151,B10,Résultats!$M$2:$O$151)</f>
        <v>0</v>
      </c>
      <c r="F10" s="12">
        <f>SUMIF(Résultats!$D$2:$F$151,B10,Résultats!$N$2:$P$151)</f>
        <v>2</v>
      </c>
      <c r="G10" s="12">
        <f>SUMIF(Résultats!$D$2:$F$151,B10,Résultats!$I$2:$K$151)</f>
        <v>0</v>
      </c>
      <c r="H10" s="12">
        <f>SUMIF(Résultats!$D$2:$F$151,B10,Résultats!$E$2:$G$151)</f>
        <v>575</v>
      </c>
      <c r="I10" s="12">
        <f>SUMIF(Résultats!$D$2:$F$151,B10,Résultats!$Q$2:$S$151)</f>
        <v>785</v>
      </c>
      <c r="J10" s="12">
        <f t="shared" ref="J10:J11" si="3">H10-I10</f>
        <v>-210</v>
      </c>
      <c r="K10" s="3"/>
      <c r="L10">
        <f>_xlfn.PERCENTRANK.INC(G9:G11,G10)</f>
        <v>0</v>
      </c>
      <c r="M10">
        <f>_xlfn.PERCENTRANK.INC(J9:J11,J10)</f>
        <v>0</v>
      </c>
      <c r="N10">
        <f>_xlfn.PERCENTRANK.INC(H9:H11,H10)</f>
        <v>0</v>
      </c>
      <c r="O10" s="39"/>
      <c r="S10" s="38"/>
      <c r="U10" s="36"/>
      <c r="V10" s="37" t="s">
        <v>234</v>
      </c>
      <c r="W10" s="37" t="s">
        <v>235</v>
      </c>
      <c r="X10" s="37" t="str" cm="1">
        <f t="array" ref="X10">_xlfn.IFS(S8&gt;S9,R8,S8&lt;S9,R9,TRUE,"")</f>
        <v>É.S. Sophie-Barat A</v>
      </c>
      <c r="Y10" s="46">
        <f>Résultats!G92</f>
        <v>450</v>
      </c>
      <c r="AA10" s="39"/>
      <c r="AE10" s="38"/>
    </row>
    <row r="11" spans="1:31" ht="15">
      <c r="A11" s="9" t="str" cm="1">
        <f t="array" ref="A11">_xlfn.IFS(AND(L11=MAX(L$9:L$11),COUNTIF(L$9:L$11,MAX(L$9:L$11))=1),"1B",AND(L11=MAX(L$9:L$11),M11=MAX(M$9:M$11),COUNTIF(M$9:M$11,MAX(M$9:M$11))=1),"1B",AND(L11=MAX(L$9:L$11),M11=MAX(M$9:M$11),N11=MAX(N$9:N$11),COUNTIF(N$9:N$11,MAX(N$9:N$11))=1),"1B",AND(L11=MAX(L$9:L$11),M11=MAX(M$9:M$11),N11=MAX(N$9:N$11)),"Tirage",AND(L11=MIN(L$9:L$11),COUNTIF(L$9:L$11,MIN(L$9:L$11))=1),"3B",AND(L11=MIN(L$9:L$11),M11=MIN(M$9:M$11),COUNTIF(M$9:M$11,MIN(M$9:M$11))=1),"3B",AND(L11=MIN(L$9:L$11),M11=MIN(M$9:M$11),N11=MIN(N$9:N$11),COUNTIF(N$9:N$11,MIN(N$9:N$11))=1),"3B",AND(L11=MIN(L$9:L$11),M11=MIN(M$9:M$11),N11=MIN(N$9:N$11)),"Tirage",TRUE,"2B")</f>
        <v>2B</v>
      </c>
      <c r="B11" s="10" t="s">
        <v>236</v>
      </c>
      <c r="C11" s="11" t="s">
        <v>237</v>
      </c>
      <c r="D11" s="12">
        <f>SUMIF(Résultats!$D$2:$F$151,B11,Résultats!$J$2:$L$151)</f>
        <v>1</v>
      </c>
      <c r="E11" s="12">
        <f>SUMIF(Résultats!$D$2:$F$151,B11,Résultats!$M$2:$O$151)</f>
        <v>0</v>
      </c>
      <c r="F11" s="12">
        <f>SUMIF(Résultats!$D$2:$F$151,B11,Résultats!$N$2:$P$151)</f>
        <v>1</v>
      </c>
      <c r="G11" s="12">
        <f>SUMIF(Résultats!$D$2:$F$151,B11,Résultats!$I$2:$K$151)</f>
        <v>2</v>
      </c>
      <c r="H11" s="12">
        <f>SUMIF(Résultats!$D$2:$F$151,B11,Résultats!$E$2:$G$151)</f>
        <v>780</v>
      </c>
      <c r="I11" s="12">
        <f>SUMIF(Résultats!$D$2:$F$151,B11,Résultats!$Q$2:$S$151)</f>
        <v>660</v>
      </c>
      <c r="J11" s="12">
        <f t="shared" si="3"/>
        <v>120</v>
      </c>
      <c r="L11">
        <f>_xlfn.PERCENTRANK.INC(G9:G11,G11)</f>
        <v>0.5</v>
      </c>
      <c r="M11">
        <f>_xlfn.PERCENTRANK.INC(J9:J11,J11)</f>
        <v>1</v>
      </c>
      <c r="N11">
        <f>_xlfn.PERCENTRANK.INC(H9:H11,H11)</f>
        <v>1</v>
      </c>
      <c r="O11" s="77" t="s">
        <v>238</v>
      </c>
      <c r="P11" s="78" t="s">
        <v>239</v>
      </c>
      <c r="Q11" s="78" t="s">
        <v>240</v>
      </c>
      <c r="R11" s="78" t="str" cm="1">
        <f t="array" ref="R11">_xlfn.IFS(OR(AND(A9=P11,SUM(D9:F9)=2,AND(L9=MAX(L$9:L$11),COUNTIF(L$9:L$11,MAX(L$9:L$11))=1)),AND(A9=P11,SUM(D9:F9)=2,SUM(D10:F10)=2,SUM(D11:F11)=2)),C9,OR(AND(A10=P11,SUM(D10:F10)=2,AND(L10=MAX(L$9:L$11),COUNTIF(L$9:L$11,MAX(L$9:L$11))=1)),AND(A10=P11,SUM(D9:F9)=2,SUM(D10:F10)=2,SUM(D11:F11)=2)),C10,OR(AND(A11=P11,SUM(D11:F11)=2,AND(L11=MAX(L$9:L$11),COUNTIF(L$9:L$11,MAX(L$9:L$11))=1)),AND(A11=P11,SUM(D9:F9)=2,SUM(D10:F10)=2,SUM(D11:F11)=2)),C11,TRUE,"")</f>
        <v>Collège Saint-Alexandre de la Gatineau</v>
      </c>
      <c r="S11" s="79">
        <f>Résultats!E64</f>
        <v>410</v>
      </c>
      <c r="U11" s="39"/>
      <c r="Y11" s="38"/>
      <c r="AA11" s="68" t="s">
        <v>241</v>
      </c>
      <c r="AB11" s="51" t="s">
        <v>242</v>
      </c>
      <c r="AC11" s="51" t="s">
        <v>243</v>
      </c>
      <c r="AD11" s="51" t="str" cm="1">
        <f t="array" ref="AD11">_xlfn.IFS(Y15&gt;Y16,X15,Y15&lt;Y16,X16,TRUE,"")</f>
        <v>Juvénat Notre-Dame du St-Laurent B</v>
      </c>
      <c r="AE11" s="50">
        <f>Résultats!E118</f>
        <v>425</v>
      </c>
    </row>
    <row r="12" spans="1:31" ht="12.75">
      <c r="A12" s="3"/>
      <c r="O12" s="80"/>
      <c r="P12" s="84" t="s">
        <v>244</v>
      </c>
      <c r="Q12" s="78" t="s">
        <v>245</v>
      </c>
      <c r="R12" s="78" t="str" cm="1">
        <f t="array" ref="R12">_xlfn.IFS(AND(A3=P12,SUM(D3:F3)=2,SUM(D4:F4)=2,SUM(D5:F5)=2),C3,AND(A4=P12,SUM(D3:F3)=2,SUM(D4:F4)=2,SUM(D5:F5)=2),C4,AND(A5=P12,SUM(D3:F3)=2,SUM(D4:F4)=2,SUM(D5:F5)=2),C5,TRUE,"")</f>
        <v>Collège Laval A</v>
      </c>
      <c r="S12" s="79">
        <f>Résultats!G64</f>
        <v>465</v>
      </c>
      <c r="U12" s="36" t="s">
        <v>246</v>
      </c>
      <c r="V12" s="40" t="s">
        <v>247</v>
      </c>
      <c r="W12" s="40" t="s">
        <v>248</v>
      </c>
      <c r="X12" s="37" t="str" cm="1">
        <f t="array" ref="X12">_xlfn.IFS(S11&gt;S12,R11,S11&lt;S12,R12,TRUE,"")</f>
        <v>Collège Laval A</v>
      </c>
      <c r="Y12" s="46">
        <f>Résultats!E93</f>
        <v>365</v>
      </c>
      <c r="Z12" s="3"/>
      <c r="AA12" s="48"/>
      <c r="AB12" s="49" t="s">
        <v>249</v>
      </c>
      <c r="AC12" s="49" t="s">
        <v>250</v>
      </c>
      <c r="AD12" s="49" t="str" cm="1">
        <f t="array" ref="AD12">_xlfn.IFS(Y18&gt;Y19,X18,Y18&lt;Y19,X19,TRUE,"")</f>
        <v>Collège Mont-Saint-Louis A</v>
      </c>
      <c r="AE12" s="50">
        <f>Résultats!G118</f>
        <v>310</v>
      </c>
    </row>
    <row r="13" spans="1:31" ht="12.75">
      <c r="A13" s="3" t="s">
        <v>251</v>
      </c>
      <c r="O13" s="39"/>
      <c r="S13" s="38"/>
      <c r="U13" s="36"/>
      <c r="V13" s="37" t="s">
        <v>252</v>
      </c>
      <c r="W13" s="37" t="s">
        <v>253</v>
      </c>
      <c r="X13" s="37" t="str" cm="1">
        <f t="array" ref="X13">_xlfn.IFS(S14&gt;S15,R14,S14&lt;S15,R15,TRUE,"")</f>
        <v>Collège Durocher Saint-Lambert A</v>
      </c>
      <c r="Y13" s="46">
        <f>Résultats!G93</f>
        <v>380</v>
      </c>
      <c r="AA13" s="39"/>
      <c r="AE13" s="38"/>
    </row>
    <row r="14" spans="1:31" ht="15">
      <c r="A14" s="5" t="s">
        <v>187</v>
      </c>
      <c r="B14" s="6" t="s">
        <v>188</v>
      </c>
      <c r="C14" s="6" t="s">
        <v>189</v>
      </c>
      <c r="D14" s="7" t="s">
        <v>190</v>
      </c>
      <c r="E14" s="7" t="s">
        <v>191</v>
      </c>
      <c r="F14" s="7" t="s">
        <v>192</v>
      </c>
      <c r="G14" s="8" t="s">
        <v>193</v>
      </c>
      <c r="H14" s="7" t="s">
        <v>194</v>
      </c>
      <c r="I14" s="7" t="s">
        <v>195</v>
      </c>
      <c r="J14" s="7" t="s">
        <v>196</v>
      </c>
      <c r="O14" s="77" t="s">
        <v>254</v>
      </c>
      <c r="P14" s="78" t="s">
        <v>255</v>
      </c>
      <c r="Q14" s="78" t="s">
        <v>256</v>
      </c>
      <c r="R14" s="78" t="str" cm="1">
        <f t="array" ref="R14">_xlfn.IFS(OR(AND(A21=P14,SUM(D21:F21)=2,AND(L21=MAX(L$21:L$23),COUNTIF(L$21:L$23,MAX(L$21:L$23))=1)),AND(A21=P14,SUM(D21:F21)=2,SUM(D22:F22)=2,SUM(D23:F23)=2)),C21,OR(AND(A22=P14,SUM(D22:F22)=2,AND(L22=MAX(L$21:L$23),COUNTIF(L$21:L$23,MAX(L$21:L$23))=1)),AND(A22=P14,SUM(D21:F21)=2,SUM(D22:F22)=2,SUM(D23:F23)=2)),C22,OR(AND(A23=P14,SUM(D23:F23)=2,AND(L23=MAX(L$21:L$23),COUNTIF(L$21:L$23,MAX(L$21:L$23))=1)),AND(A23=P14,SUM(D21:F21)=2,SUM(D22:F22)=2,SUM(D23:F23)=2)),C23,TRUE,"")</f>
        <v>Collège Durocher Saint-Lambert A</v>
      </c>
      <c r="S14" s="79">
        <f>Résultats!E65</f>
        <v>395</v>
      </c>
      <c r="U14" s="39"/>
      <c r="Y14" s="38"/>
      <c r="Z14" s="3"/>
      <c r="AA14" s="48" t="s">
        <v>257</v>
      </c>
      <c r="AB14" s="49" t="s">
        <v>258</v>
      </c>
      <c r="AC14" s="49" t="s">
        <v>259</v>
      </c>
      <c r="AD14" s="49" t="str" cm="1">
        <f t="array" ref="AD14">_xlfn.IFS(Y15&gt;Y16,X16,Y15&lt;Y16,X15,TRUE,"")</f>
        <v>Collège Notre-Dame-de-Lourdes B</v>
      </c>
      <c r="AE14" s="50">
        <f>Résultats!E119</f>
        <v>425</v>
      </c>
    </row>
    <row r="15" spans="1:31" ht="15">
      <c r="A15" s="9" t="str" cm="1">
        <f t="array" ref="A15">_xlfn.IFS(AND(L15=MAX(L$15:L$17),COUNTIF(L$15:L$17,MAX(L$15:L$17))=1),"1C",AND(L15=MAX(L$15:L$17),M15=MAX(M$15:M$17),COUNTIF(M$15:M$17,MAX(M$15:M$17))=1),"1C",AND(L15=MAX(L$15:L$17),M17=MAX(M$15:M$17),N15=MAX(N$15:N$17),COUNTIF(N$15:N$17,MAX(N$15:N$17))=1),"1C",AND(L15=MAX(L$15:L$17),M15=MAX(M$15:M$17),N15=MAX(N$15:N$17)),"Tirage",AND(L15=MIN(L$15:L$17),COUNTIF(L$15:L$17,MIN(L$15:L$17))=1),"3C",AND(L15=MIN(L$15:L$17),M15=MIN(M$15:M$17),COUNTIF(M$15:M$17,MIN(M$15:M$17))=1),"3C",AND(L15=MIN(L$15:L$17),M15=MIN(M$15:M$17),N15=MIN(N$15:N$17),COUNTIF(N$15:N$17,MIN(N$15:N$17))=1),"3C",AND(L15=MIN(L$15:L$17),M117=MIN(M$15:M$17),N15=MIN(N$15:N$17)),"Tirage",TRUE,"2C")</f>
        <v>1C</v>
      </c>
      <c r="B15" s="10" t="s">
        <v>260</v>
      </c>
      <c r="C15" s="11" t="s">
        <v>261</v>
      </c>
      <c r="D15" s="12">
        <f>SUMIF(Résultats!$D$2:$F$151,B15,Résultats!$J$2:$L$151)</f>
        <v>2</v>
      </c>
      <c r="E15" s="12">
        <f>SUMIF(Résultats!$D$2:$F$151,B15,Résultats!$M$2:$O$151)</f>
        <v>0</v>
      </c>
      <c r="F15" s="12">
        <f>SUMIF(Résultats!$D$2:$F$151,B15,Résultats!$N$2:$P$151)</f>
        <v>0</v>
      </c>
      <c r="G15" s="12">
        <f>SUMIF(Résultats!$D$2:$F$151,B15,Résultats!$I$2:$K$151)</f>
        <v>4</v>
      </c>
      <c r="H15" s="12">
        <f>SUMIF(Résultats!$D$2:$F$151,B15,Résultats!$E$2:$G$151)</f>
        <v>935</v>
      </c>
      <c r="I15" s="12">
        <f>SUMIF(Résultats!$D$2:$F$151,B15,Résultats!$Q$2:$S$151)</f>
        <v>710</v>
      </c>
      <c r="J15" s="12">
        <f t="shared" ref="J15:J17" si="4">H15-I15</f>
        <v>225</v>
      </c>
      <c r="L15">
        <f>_xlfn.PERCENTRANK.INC(G15:G17,G15)</f>
        <v>1</v>
      </c>
      <c r="M15">
        <f>_xlfn.PERCENTRANK.INC(J15:J17,J15)</f>
        <v>1</v>
      </c>
      <c r="N15">
        <f>_xlfn.PERCENTRANK.INC(H15:H17,H15)</f>
        <v>1</v>
      </c>
      <c r="O15" s="91"/>
      <c r="P15" s="92" t="s">
        <v>262</v>
      </c>
      <c r="Q15" s="92" t="s">
        <v>263</v>
      </c>
      <c r="R15" s="92" t="str" cm="1">
        <f t="array" ref="R15">_xlfn.IFS(AND(A15=P15,SUM(D15:F15)=2,SUM(D16:F16)=2,SUM(D17:F17)=2),C15,AND(A16=P15,SUM(D15:F15)=2,SUM(D16:F16)=2,SUM(D17:F17)=2),C16,AND(A17=P15,SUM(D15:F15)=2,SUM(D16:F16)=2,SUM(D17:F17)=2),C17,TRUE,"")</f>
        <v>Collège Mont-Saint-Louis A</v>
      </c>
      <c r="S15" s="93">
        <f>Résultats!G65</f>
        <v>325</v>
      </c>
      <c r="U15" s="36" t="s">
        <v>264</v>
      </c>
      <c r="V15" s="37" t="s">
        <v>265</v>
      </c>
      <c r="W15" s="37" t="s">
        <v>266</v>
      </c>
      <c r="X15" s="37" t="str" cm="1">
        <f t="array" ref="X15">_xlfn.IFS(S5&gt;S6,R6,S5&lt;S6,R5,TRUE,"")</f>
        <v>Collège Notre-Dame-de-Lourdes B</v>
      </c>
      <c r="Y15" s="46">
        <f>Résultats!E94</f>
        <v>340</v>
      </c>
      <c r="Z15" s="3"/>
      <c r="AA15" s="55"/>
      <c r="AB15" s="56" t="s">
        <v>267</v>
      </c>
      <c r="AC15" s="56" t="s">
        <v>268</v>
      </c>
      <c r="AD15" s="56" t="str" cm="1">
        <f t="array" ref="AD15">_xlfn.IFS(Y18&gt;Y19,X19,Y18&lt;Y19,X18,TRUE,"")</f>
        <v>Collège Saint-Alexandre de la Gatineau</v>
      </c>
      <c r="AE15" s="57">
        <f>Résultats!G119</f>
        <v>275</v>
      </c>
    </row>
    <row r="16" spans="1:31" ht="15">
      <c r="A16" s="9" t="str" cm="1">
        <f t="array" ref="A16">_xlfn.IFS(AND(L16=MAX(L$15:L$17),COUNTIF(L$15:L$17,MAX(L$15:L$17))=1),"1C",AND(L16=MAX(L$15:L$17),M16=MAX(M$15:M$17),COUNTIF(M$15:M$17,MAX(M$15:M$17))=1),"1C",AND(L16=MAX(L$15:L$17),M18=MAX(M$15:M$17),N16=MAX(N$15:N$17),COUNTIF(N$15:N$17,MAX(N$15:N$17))=1),"1C",AND(L16=MAX(L$15:L$17),M16=MAX(M$15:M$17),N16=MAX(N$15:N$17)),"Tirage",AND(L16=MIN(L$15:L$17),COUNTIF(L$15:L$17,MIN(L$15:L$17))=1),"3C",AND(L16=MIN(L$15:L$17),M16=MIN(M$15:M$17),COUNTIF(M$15:M$17,MIN(M$15:M$17))=1),"3C",AND(L16=MIN(L$15:L$17),M16=MIN(M$15:M$17),N16=MIN(N$15:N$17),COUNTIF(N$15:N$17,MIN(N$15:N$17))=1),"3C",AND(L16=MIN(L$15:L$17),M118=MIN(M$15:M$17),N16=MIN(N$15:N$17)),"Tirage",TRUE,"2C")</f>
        <v>2C</v>
      </c>
      <c r="B16" s="10" t="s">
        <v>269</v>
      </c>
      <c r="C16" s="11" t="s">
        <v>270</v>
      </c>
      <c r="D16" s="12">
        <f>SUMIF(Résultats!$D$2:$F$151,B16,Résultats!$J$2:$L$151)</f>
        <v>1</v>
      </c>
      <c r="E16" s="12">
        <f>SUMIF(Résultats!$D$2:$F$151,B16,Résultats!$M$2:$O$151)</f>
        <v>0</v>
      </c>
      <c r="F16" s="12">
        <f>SUMIF(Résultats!$D$2:$F$151,B16,Résultats!$N$2:$P$151)</f>
        <v>1</v>
      </c>
      <c r="G16" s="12">
        <f>SUMIF(Résultats!$D$2:$F$151,B16,Résultats!$I$2:$K$151)</f>
        <v>2</v>
      </c>
      <c r="H16" s="12">
        <f>SUMIF(Résultats!$D$2:$F$151,B16,Résultats!$E$2:$G$151)</f>
        <v>725</v>
      </c>
      <c r="I16" s="12">
        <f>SUMIF(Résultats!$D$2:$F$151,B16,Résultats!$Q$2:$S$151)</f>
        <v>745</v>
      </c>
      <c r="J16" s="12">
        <f t="shared" si="4"/>
        <v>-20</v>
      </c>
      <c r="L16">
        <f>_xlfn.PERCENTRANK.INC(G15:G17,G16)</f>
        <v>0.5</v>
      </c>
      <c r="M16">
        <f>_xlfn.PERCENTRANK.INC(J15:J17,J16)</f>
        <v>0.5</v>
      </c>
      <c r="N16">
        <f>_xlfn.PERCENTRANK.INC(H15:H17,H16)</f>
        <v>0.5</v>
      </c>
      <c r="U16" s="36"/>
      <c r="V16" s="37" t="s">
        <v>271</v>
      </c>
      <c r="W16" s="37" t="s">
        <v>272</v>
      </c>
      <c r="X16" s="37" t="str" cm="1">
        <f t="array" ref="X16">_xlfn.IFS(S8&gt;S9,R9,S8&lt;S9,R8,TRUE,"")</f>
        <v>Juvénat Notre-Dame du St-Laurent B</v>
      </c>
      <c r="Y16" s="46">
        <f>Résultats!G94</f>
        <v>435</v>
      </c>
      <c r="Z16" s="3"/>
    </row>
    <row r="17" spans="1:26" ht="15">
      <c r="A17" s="9" t="str" cm="1">
        <f t="array" ref="A17">_xlfn.IFS(AND(L17=MAX(L$15:L$17),COUNTIF(L$15:L$17,MAX(L$15:L$17))=1),"1C",AND(L17=MAX(L$15:L$17),M17=MAX(M$15:M$17),COUNTIF(M$15:M$17,MAX(M$15:M$17))=1),"1C",AND(L17=MAX(L$15:L$17),M19=MAX(M$15:M$17),N17=MAX(N$15:N$17),COUNTIF(N$15:N$17,MAX(N$15:N$17))=1),"1C",AND(L17=MAX(L$15:L$17),M17=MAX(M$15:M$17),N17=MAX(N$15:N$17)),"Tirage",AND(L17=MIN(L$15:L$17),COUNTIF(L$15:L$17,MIN(L$15:L$17))=1),"3C",AND(L17=MIN(L$15:L$17),M17=MIN(M$15:M$17),COUNTIF(M$15:M$17,MIN(M$15:M$17))=1),"3C",AND(L17=MIN(L$15:L$17),M17=MIN(M$15:M$17),N17=MIN(N$15:N$17),COUNTIF(N$15:N$17,MIN(N$15:N$17))=1),"3C",AND(L17=MIN(L$15:L$17),M119=MIN(M$15:M$17),N17=MIN(N$15:N$17)),"Tirage",TRUE,"2C")</f>
        <v>3C</v>
      </c>
      <c r="B17" s="10" t="s">
        <v>273</v>
      </c>
      <c r="C17" s="11" t="s">
        <v>274</v>
      </c>
      <c r="D17" s="12">
        <f>SUMIF(Résultats!$D$2:$F$151,B17,Résultats!$J$2:$L$151)</f>
        <v>0</v>
      </c>
      <c r="E17" s="12">
        <f>SUMIF(Résultats!$D$2:$F$151,B17,Résultats!$M$2:$O$151)</f>
        <v>0</v>
      </c>
      <c r="F17" s="12">
        <f>SUMIF(Résultats!$D$2:$F$151,B17,Résultats!$N$2:$P$151)</f>
        <v>2</v>
      </c>
      <c r="G17" s="12">
        <f>SUMIF(Résultats!$D$2:$F$151,B17,Résultats!$I$2:$K$151)</f>
        <v>0</v>
      </c>
      <c r="H17" s="12">
        <f>SUMIF(Résultats!$D$2:$F$151,B17,Résultats!$E$2:$G$151)</f>
        <v>630</v>
      </c>
      <c r="I17" s="12">
        <f>SUMIF(Résultats!$D$2:$F$151,B17,Résultats!$Q$2:$S$151)</f>
        <v>835</v>
      </c>
      <c r="J17" s="12">
        <f t="shared" si="4"/>
        <v>-205</v>
      </c>
      <c r="L17">
        <f>_xlfn.PERCENTRANK.INC(G15:G17,G17)</f>
        <v>0</v>
      </c>
      <c r="M17">
        <f>_xlfn.PERCENTRANK.INC(J15:J17,J17)</f>
        <v>0</v>
      </c>
      <c r="N17">
        <f>_xlfn.PERCENTRANK.INC(H15:H17,H17)</f>
        <v>0</v>
      </c>
      <c r="U17" s="53"/>
      <c r="V17" s="3"/>
      <c r="W17" s="3"/>
      <c r="X17" s="3"/>
      <c r="Y17" s="54"/>
      <c r="Z17" s="3"/>
    </row>
    <row r="18" spans="1:26" ht="12.75">
      <c r="A18" s="3"/>
      <c r="U18" s="36" t="s">
        <v>275</v>
      </c>
      <c r="V18" s="37" t="s">
        <v>276</v>
      </c>
      <c r="W18" s="37" t="s">
        <v>277</v>
      </c>
      <c r="X18" s="37" t="str" cm="1">
        <f t="array" ref="X18">_xlfn.IFS(S11&gt;S12,R12,S11&lt;S12,R11,TRUE,"")</f>
        <v>Collège Saint-Alexandre de la Gatineau</v>
      </c>
      <c r="Y18" s="46">
        <f>Résultats!E95</f>
        <v>355</v>
      </c>
    </row>
    <row r="19" spans="1:26" ht="12.75">
      <c r="A19" s="3" t="s">
        <v>278</v>
      </c>
      <c r="U19" s="41"/>
      <c r="V19" s="42" t="s">
        <v>279</v>
      </c>
      <c r="W19" s="42" t="s">
        <v>280</v>
      </c>
      <c r="X19" s="42" t="str" cm="1">
        <f t="array" ref="X19">_xlfn.IFS(S14&gt;S15,R15,S14&lt;S15,R14,TRUE,"")</f>
        <v>Collège Mont-Saint-Louis A</v>
      </c>
      <c r="Y19" s="47">
        <f>Résultats!G95</f>
        <v>385</v>
      </c>
    </row>
    <row r="20" spans="1:26" ht="15">
      <c r="A20" s="5" t="s">
        <v>187</v>
      </c>
      <c r="B20" s="6" t="s">
        <v>188</v>
      </c>
      <c r="C20" s="6" t="s">
        <v>189</v>
      </c>
      <c r="D20" s="7" t="s">
        <v>190</v>
      </c>
      <c r="E20" s="7" t="s">
        <v>191</v>
      </c>
      <c r="F20" s="7" t="s">
        <v>192</v>
      </c>
      <c r="G20" s="8" t="s">
        <v>193</v>
      </c>
      <c r="H20" s="7" t="s">
        <v>194</v>
      </c>
      <c r="I20" s="7" t="s">
        <v>195</v>
      </c>
      <c r="J20" s="7" t="s">
        <v>196</v>
      </c>
    </row>
    <row r="21" spans="1:26" ht="15">
      <c r="A21" s="9" t="str" cm="1">
        <f t="array" ref="A21">_xlfn.IFS(AND(L21=MAX(L$21:L$23),COUNTIF(L$21:L$23,MAX(L$21:L$23))=1),"1D",AND(L21=MAX(L$21:L$23),M21=MAX(M$21:M$23),COUNTIF(M$21:M$23,MAX(M$21:M$23))=1),"1D",AND(L21=MAX(L$21:L$23),M21=MAX(M$21:M$23),N21=MAX(N$21:N$23),COUNTIF(N$21:N$23,MAX(N$21:N$23))=1),"1D",AND(L21=MAX(L$21:L$23),M21=MAX(M$21:M$23),N21=MAX(N$21:N$23)),"Tirage",AND(L21=MIN(L$21:L$23),COUNTIF(L$21:L$23,MIN(L$21:L$23))=1),"3D",AND(L21=MIN(L$21:L$23),M21=MIN(M$21:M$23),COUNTIF(M$21:M$23,MIN(M$21:M$23))=1),"3D",AND(L21=MIN(L$21:L$23),M21=MIN(M$21:M$23),N21=MIN(N$21:N$23),COUNTIF(N$21:N$23,MIN(N$21:N$23))=1),"3D",AND(L21=MIN(L$21:L$23),M21=MIN(M$21:M$23),N21=MIN(N$21:N$23)),"Tirage",TRUE,"2D")</f>
        <v>3D</v>
      </c>
      <c r="B21" s="10" t="s">
        <v>281</v>
      </c>
      <c r="C21" s="11" t="s">
        <v>282</v>
      </c>
      <c r="D21" s="12">
        <f>SUMIF(Résultats!$D$2:$F$151,B21,Résultats!$J$2:$L$151)</f>
        <v>0</v>
      </c>
      <c r="E21" s="12">
        <f>SUMIF(Résultats!$D$2:$F$151,B21,Résultats!$M$2:$O$151)</f>
        <v>0</v>
      </c>
      <c r="F21" s="12">
        <f>SUMIF(Résultats!$D$2:$F$151,B21,Résultats!$N$2:$P$151)</f>
        <v>2</v>
      </c>
      <c r="G21" s="12">
        <f>SUMIF(Résultats!$D$2:$F$151,B21,Résultats!$I$2:$K$151)</f>
        <v>0</v>
      </c>
      <c r="H21" s="12">
        <f>SUMIF(Résultats!$D$2:$F$151,B21,Résultats!$E$2:$G$151)</f>
        <v>740</v>
      </c>
      <c r="I21" s="12">
        <f>SUMIF(Résultats!$D$2:$F$151,B21,Résultats!$Q$2:$S$151)</f>
        <v>920</v>
      </c>
      <c r="J21" s="12">
        <f t="shared" ref="J21:J23" si="5">H21-I21</f>
        <v>-180</v>
      </c>
      <c r="L21">
        <f>_xlfn.PERCENTRANK.INC(G21:G23,G21)</f>
        <v>0</v>
      </c>
      <c r="M21">
        <f>_xlfn.PERCENTRANK.INC(J21:J23,J21)</f>
        <v>0</v>
      </c>
      <c r="N21">
        <f>_xlfn.PERCENTRANK.INC(H21:H23,H21)</f>
        <v>0.5</v>
      </c>
    </row>
    <row r="22" spans="1:26" ht="15">
      <c r="A22" s="9" t="str" cm="1">
        <f t="array" ref="A22">_xlfn.IFS(AND(L22=MAX(L$21:L$23),COUNTIF(L$21:L$23,MAX(L$21:L$23))=1),"1D",AND(L22=MAX(L$21:L$23),M22=MAX(M$21:M$23),COUNTIF(M$21:M$23,MAX(M$21:M$23))=1),"1D",AND(L22=MAX(L$21:L$23),M22=MAX(M$21:M$23),N22=MAX(N$21:N$23),COUNTIF(N$21:N$23,MAX(N$21:N$23))=1),"1D",AND(L22=MAX(L$21:L$23),M22=MAX(M$21:M$23),N22=MAX(N$21:N$23)),"Tirage",AND(L22=MIN(L$21:L$23),COUNTIF(L$21:L$23,MIN(L$21:L$23))=1),"3D",AND(L22=MIN(L$21:L$23),M22=MIN(M$21:M$23),COUNTIF(M$21:M$23,MIN(M$21:M$23))=1),"3D",AND(L22=MIN(L$21:L$23),M22=MIN(M$21:M$23),N22=MIN(N$21:N$23),COUNTIF(N$21:N$23,MIN(N$21:N$23))=1),"3D",AND(L22=MIN(L$21:L$23),M22=MIN(M$21:M$23),N22=MIN(N$21:N$23)),"Tirage",TRUE,"2D")</f>
        <v>2D</v>
      </c>
      <c r="B22" s="10" t="s">
        <v>283</v>
      </c>
      <c r="C22" s="11" t="s">
        <v>284</v>
      </c>
      <c r="D22" s="12">
        <f>SUMIF(Résultats!$D$2:$F$151,B22,Résultats!$J$2:$L$151)</f>
        <v>1</v>
      </c>
      <c r="E22" s="12">
        <f>SUMIF(Résultats!$D$2:$F$151,B22,Résultats!$M$2:$O$151)</f>
        <v>0</v>
      </c>
      <c r="F22" s="12">
        <f>SUMIF(Résultats!$D$2:$F$151,B22,Résultats!$N$2:$P$151)</f>
        <v>1</v>
      </c>
      <c r="G22" s="12">
        <f>SUMIF(Résultats!$D$2:$F$151,B22,Résultats!$I$2:$K$151)</f>
        <v>2</v>
      </c>
      <c r="H22" s="12">
        <f>SUMIF(Résultats!$D$2:$F$151,B22,Résultats!$E$2:$G$151)</f>
        <v>680</v>
      </c>
      <c r="I22" s="12">
        <f>SUMIF(Résultats!$D$2:$F$151,B22,Résultats!$Q$2:$S$151)</f>
        <v>715</v>
      </c>
      <c r="J22" s="12">
        <f t="shared" si="5"/>
        <v>-35</v>
      </c>
      <c r="L22">
        <f>_xlfn.PERCENTRANK.INC(G21:G23,G22)</f>
        <v>0.5</v>
      </c>
      <c r="M22">
        <f>_xlfn.PERCENTRANK.INC(J21:J23,J22)</f>
        <v>0.5</v>
      </c>
      <c r="N22">
        <f>_xlfn.PERCENTRANK.INC(H21:H23,H22)</f>
        <v>0</v>
      </c>
    </row>
    <row r="23" spans="1:26" ht="15">
      <c r="A23" s="9" t="str" cm="1">
        <f t="array" ref="A23">_xlfn.IFS(AND(L23=MAX(L$21:L$23),COUNTIF(L$21:L$23,MAX(L$21:L$23))=1),"1D",AND(L23=MAX(L$21:L$23),M23=MAX(M$21:M$23),COUNTIF(M$21:M$23,MAX(M$21:M$23))=1),"1D",AND(L23=MAX(L$21:L$23),M23=MAX(M$21:M$23),N23=MAX(N$21:N$23),COUNTIF(N$21:N$23,MAX(N$21:N$23))=1),"1D",AND(L23=MAX(L$21:L$23),M23=MAX(M$21:M$23),N23=MAX(N$21:N$23)),"Tirage",AND(L23=MIN(L$21:L$23),COUNTIF(L$21:L$23,MIN(L$21:L$23))=1),"3D",AND(L23=MIN(L$21:L$23),M23=MIN(M$21:M$23),COUNTIF(M$21:M$23,MIN(M$21:M$23))=1),"3D",AND(L23=MIN(L$21:L$23),M23=MIN(M$21:M$23),N23=MIN(N$21:N$23),COUNTIF(N$21:N$23,MIN(N$21:N$23))=1),"3D",AND(L23=MIN(L$21:L$23),M23=MIN(M$21:M$23),N23=MIN(N$21:N$23)),"Tirage",TRUE,"2D")</f>
        <v>1D</v>
      </c>
      <c r="B23" s="10" t="s">
        <v>285</v>
      </c>
      <c r="C23" s="11" t="s">
        <v>286</v>
      </c>
      <c r="D23" s="12">
        <f>SUMIF(Résultats!$D$2:$F$151,B23,Résultats!$J$2:$L$151)</f>
        <v>2</v>
      </c>
      <c r="E23" s="12">
        <f>SUMIF(Résultats!$D$2:$F$151,B23,Résultats!$M$2:$O$151)</f>
        <v>0</v>
      </c>
      <c r="F23" s="12">
        <f>SUMIF(Résultats!$D$2:$F$151,B23,Résultats!$N$2:$P$151)</f>
        <v>0</v>
      </c>
      <c r="G23" s="12">
        <f>SUMIF(Résultats!$D$2:$F$151,B23,Résultats!$I$2:$K$151)</f>
        <v>4</v>
      </c>
      <c r="H23" s="12">
        <f>SUMIF(Résultats!$D$2:$F$151,B23,Résultats!$E$2:$G$151)</f>
        <v>875</v>
      </c>
      <c r="I23" s="12">
        <f>SUMIF(Résultats!$D$2:$F$151,B23,Résultats!$Q$2:$S$151)</f>
        <v>660</v>
      </c>
      <c r="J23" s="12">
        <f t="shared" si="5"/>
        <v>215</v>
      </c>
      <c r="L23">
        <f>_xlfn.PERCENTRANK.INC(G21:G23,G23)</f>
        <v>1</v>
      </c>
      <c r="M23">
        <f>_xlfn.PERCENTRANK.INC(J21:J23,J23)</f>
        <v>1</v>
      </c>
      <c r="N23">
        <f>_xlfn.PERCENTRANK.INC(H21:H23,H23)</f>
        <v>1</v>
      </c>
    </row>
    <row r="24" spans="1:26" ht="12.75">
      <c r="A24" s="3"/>
    </row>
    <row r="25" spans="1:26" ht="12.75">
      <c r="A25" s="3"/>
    </row>
    <row r="27" spans="1:26" ht="15.75" customHeight="1">
      <c r="A27" t="s">
        <v>287</v>
      </c>
    </row>
    <row r="28" spans="1:26" ht="15.75" customHeight="1">
      <c r="A28" s="5" t="s">
        <v>288</v>
      </c>
      <c r="B28" s="6" t="s">
        <v>188</v>
      </c>
      <c r="C28" s="6" t="s">
        <v>189</v>
      </c>
      <c r="D28" s="7" t="s">
        <v>190</v>
      </c>
      <c r="E28" s="7" t="s">
        <v>191</v>
      </c>
      <c r="F28" s="7" t="s">
        <v>192</v>
      </c>
      <c r="G28" s="8" t="s">
        <v>193</v>
      </c>
      <c r="H28" s="7" t="s">
        <v>194</v>
      </c>
      <c r="I28" s="7" t="s">
        <v>195</v>
      </c>
      <c r="J28" s="7" t="s">
        <v>196</v>
      </c>
      <c r="K28" s="7" t="s">
        <v>289</v>
      </c>
    </row>
    <row r="29" spans="1:26" ht="15.75" customHeight="1">
      <c r="A29" s="35" t="s">
        <v>290</v>
      </c>
      <c r="B29" s="10" t="s">
        <v>291</v>
      </c>
      <c r="C29" s="11" t="str" cm="1">
        <f t="array" ref="C29">_xlfn.IFS(OR(AND(A3=A29,SUM(D3:F3)=2,AND(L3=MIN(L$3:L$5),COUNTIF(L$3:L$5,MIN(L$3:L$5))=1)),AND(A3=A29,SUM(D3:F3)=2,SUM(D4:F4)=2,SUM(D5:F5)=2)),C3,OR(AND(A4=A29,SUM(D4:F4)=2,AND(L4=MIN(L$3:L$5),COUNTIF(L$3:L$5,MIN(L$3:L$5))=1)),AND(A4=A29,SUM(D3:F3)=2,SUM(D4:F4)=2,SUM(D5:F5)=2)),C4,OR(AND(A5=A29,SUM(D5:F5)=2,AND(L5=MIN(L$3:L$5),COUNTIF(L$3:L$5,MIN(L$3:L$5))=1)),AND(A5=A29,SUM(D3:F3)=2,SUM(D4:F4)=2,SUM(D5:F5)=2)),C5,TRUE,"")</f>
        <v>Séminaire de Sherbrooke</v>
      </c>
      <c r="D29" s="12">
        <f>SUMIF(Résultats!$D$2:$F$151,B29,Résultats!$J$2:$L$151)</f>
        <v>3</v>
      </c>
      <c r="E29" s="12">
        <f>SUMIF(Résultats!$D$2:$F$151,B29,Résultats!$M$2:$O$151)</f>
        <v>0</v>
      </c>
      <c r="F29" s="12">
        <f>SUMIF(Résultats!$D$2:$F$151,B29,Résultats!$N$2:$P$151)</f>
        <v>0</v>
      </c>
      <c r="G29" s="12">
        <f>SUMIF(Résultats!$D$2:$F$151,B29,Résultats!$I$2:$K$151)</f>
        <v>6</v>
      </c>
      <c r="H29" s="12">
        <f>SUMIF(Résultats!$D$2:$F$151,B29,Résultats!$E$2:$G$151)</f>
        <v>1135</v>
      </c>
      <c r="I29" s="12">
        <f>SUMIF(Résultats!$D$2:$F$151,B29,Résultats!$Q$2:$S$151)</f>
        <v>1010</v>
      </c>
      <c r="J29" s="12">
        <f t="shared" ref="J29" si="6">H29-I29</f>
        <v>125</v>
      </c>
      <c r="K29" s="12" t="s">
        <v>292</v>
      </c>
      <c r="L29">
        <f>_xlfn.PERCENTRANK.INC(G29:G32,G29)</f>
        <v>1</v>
      </c>
      <c r="M29">
        <f>_xlfn.PERCENTRANK.INC(J29:J32,J29)</f>
        <v>1</v>
      </c>
      <c r="N29">
        <f>_xlfn.PERCENTRANK.INC(H29:H32,H29)</f>
        <v>1</v>
      </c>
    </row>
    <row r="30" spans="1:26" ht="15.75" customHeight="1">
      <c r="A30" s="35" t="s">
        <v>293</v>
      </c>
      <c r="B30" s="10" t="s">
        <v>294</v>
      </c>
      <c r="C30" s="11" t="str" cm="1">
        <f t="array" ref="C30">_xlfn.IFS(OR(AND(A9=A30,SUM(D9:F9)=2,AND(L9=MIN(L$9:L$11),COUNTIF(L$9:L$11,MIN(L$9:L$11))=1)),AND(A9=A30,SUM(D9:F9)=2,SUM(D10:F10)=2,SUM(D11:F11)=2)),C9,OR(AND(A10=A30,SUM(D10:F10)=2,AND(L10=MIN(L$9:L$11),COUNTIF(L$9:L$11,MIN(L$9:L$11))=1)),AND(A10=A30,SUM(D9:F9)=2,SUM(D10:F10)=2,SUM(D11:F11)=2)),C10,OR(AND(A11=A30,SUM(D11:F11)=2,AND(L11=MIN(L$9:L$11),COUNTIF(L$9:L$11,MIN(L$9:L$11))=1)),AND(A11=A30,SUM(D9:F9)=2,SUM(D10:F10)=2,SUM(D11:F11)=2)),C11,TRUE,"")</f>
        <v>Collège Notre-Dame-de-Lourdes A</v>
      </c>
      <c r="D30" s="12">
        <f>SUMIF(Résultats!$D$2:$F$151,B30,Résultats!$J$2:$L$151)</f>
        <v>2</v>
      </c>
      <c r="E30" s="12">
        <f>SUMIF(Résultats!$D$2:$F$151,B30,Résultats!$M$2:$O$151)</f>
        <v>0</v>
      </c>
      <c r="F30" s="12">
        <f>SUMIF(Résultats!$D$2:$F$151,B30,Résultats!$N$2:$P$151)</f>
        <v>1</v>
      </c>
      <c r="G30" s="12">
        <f>SUMIF(Résultats!$D$2:$F$151,B30,Résultats!$I$2:$K$151)</f>
        <v>4</v>
      </c>
      <c r="H30" s="12">
        <f>SUMIF(Résultats!$D$2:$F$151,B30,Résultats!$E$2:$G$151)</f>
        <v>800</v>
      </c>
      <c r="I30" s="12">
        <f>SUMIF(Résultats!$D$2:$F$151,B30,Résultats!$Q$2:$S$151)</f>
        <v>720</v>
      </c>
      <c r="J30" s="12">
        <f t="shared" ref="J30:J32" si="7">H30-I30</f>
        <v>80</v>
      </c>
      <c r="K30" s="12" t="s">
        <v>295</v>
      </c>
      <c r="L30">
        <f>_xlfn.PERCENTRANK.INC(G29:G32,G30)</f>
        <v>0.66600000000000004</v>
      </c>
      <c r="M30">
        <f>_xlfn.PERCENTRANK.INC(J29:J32,J30)</f>
        <v>0.66600000000000004</v>
      </c>
      <c r="N30">
        <f>_xlfn.PERCENTRANK.INC(H29:H32,H30)</f>
        <v>0.33300000000000002</v>
      </c>
    </row>
    <row r="31" spans="1:26" ht="15.75" customHeight="1">
      <c r="A31" s="35" t="s">
        <v>296</v>
      </c>
      <c r="B31" s="10" t="s">
        <v>297</v>
      </c>
      <c r="C31" s="11" t="str" cm="1">
        <f t="array" ref="C31">_xlfn.IFS(OR(AND(A15=A31,SUM(D15:F15)=2,AND(L15=MIN(L$15:L$17),COUNTIF(L$15:L$17,MIN(L$15:L$17))=1)),AND(A15=A31,SUM(D15:F15)=2,SUM(D16:F16)=2,SUM(D17:F17)=2)),C15,OR(AND(A16=A31,SUM(D16:F16)=2,AND(L16=MIN(L$15:L$17),COUNTIF(L$15:L$17,MIN(L$15:L$17))=1)),AND(A16=A31,SUM(D15:F15)=2,SUM(D16:F16)=2,SUM(D17:F17)=2)),C16,OR(AND(A17=A31,SUM(D17:F17)=2,AND(L17=MIN(L$15:L$17),COUNTIF(L$15:L$17,MIN(L$15:L$17))=1)),AND(A17=A31,SUM(D15:F15)=2,SUM(D16:F16)=2,SUM(D17:F17)=2)),C17,TRUE,"")</f>
        <v>École d’éducation internationale de Laval A</v>
      </c>
      <c r="D31" s="12">
        <f>SUMIF(Résultats!$D$2:$F$151,B31,Résultats!$J$2:$L$151)</f>
        <v>0</v>
      </c>
      <c r="E31" s="12">
        <f>SUMIF(Résultats!$D$2:$F$151,B31,Résultats!$M$2:$O$151)</f>
        <v>0</v>
      </c>
      <c r="F31" s="12">
        <f>SUMIF(Résultats!$D$2:$F$151,B31,Résultats!$N$2:$P$151)</f>
        <v>3</v>
      </c>
      <c r="G31" s="12">
        <f>SUMIF(Résultats!$D$2:$F$151,B31,Résultats!$I$2:$K$151)</f>
        <v>0</v>
      </c>
      <c r="H31" s="12">
        <f>SUMIF(Résultats!$D$2:$F$151,B31,Résultats!$E$2:$G$151)</f>
        <v>655</v>
      </c>
      <c r="I31" s="12">
        <f>SUMIF(Résultats!$D$2:$F$151,B31,Résultats!$Q$2:$S$151)</f>
        <v>805</v>
      </c>
      <c r="J31" s="12">
        <f t="shared" si="7"/>
        <v>-150</v>
      </c>
      <c r="K31" s="12" t="s">
        <v>298</v>
      </c>
      <c r="L31">
        <f>_xlfn.PERCENTRANK.INC(G29:G32,G31)</f>
        <v>0</v>
      </c>
      <c r="M31">
        <f>_xlfn.PERCENTRANK.INC(J29:J32,J31)</f>
        <v>0</v>
      </c>
      <c r="N31">
        <f>_xlfn.PERCENTRANK.INC(H29:H32,H31)</f>
        <v>0</v>
      </c>
    </row>
    <row r="32" spans="1:26" ht="15.75" customHeight="1">
      <c r="A32" s="35" t="s">
        <v>299</v>
      </c>
      <c r="B32" s="10" t="s">
        <v>300</v>
      </c>
      <c r="C32" s="11" t="str" cm="1">
        <f t="array" ref="C32">_xlfn.IFS(OR(AND(A21=A32,SUM(D21:F21)=2,AND(L21=MIN(L$21:L$23),COUNTIF(L$21:L$23,MIN(L$21:L$23))=1)),AND(A21=A32,SUM(D21:F21)=2,SUM(D22:F22)=2,SUM(D23:F23)=2)),C21,OR(AND(A22=A32,SUM(D22:F22)=2,AND(L22=MIN(L$21:L$23),COUNTIF(L$21:L$23,MIN(L$21:L$23))=1)),AND(A22=A32,SUM(D21:F21)=2,SUM(D22:F22)=2,SUM(D23:F23)=2)),C22,OR(AND(A23=A32,SUM(D23:F23)=2,AND(L23=MIN(L$21:L$23),COUNTIF(L$21:L$23,MIN(L$21:L$23))=1)),AND(A23=A32,SUM(D21:F21)=2,SUM(D22:F22)=2,SUM(D23:F23)=2)),C23,TRUE,"")</f>
        <v>É.S. Samuel-de-Champlain</v>
      </c>
      <c r="D32" s="12">
        <f>SUMIF(Résultats!$D$2:$F$151,B32,Résultats!$J$2:$L$151)</f>
        <v>1</v>
      </c>
      <c r="E32" s="12">
        <f>SUMIF(Résultats!$D$2:$F$151,B32,Résultats!$M$2:$O$151)</f>
        <v>0</v>
      </c>
      <c r="F32" s="12">
        <f>SUMIF(Résultats!$D$2:$F$151,B32,Résultats!$N$2:$P$151)</f>
        <v>2</v>
      </c>
      <c r="G32" s="12">
        <f>SUMIF(Résultats!$D$2:$F$151,B32,Résultats!$I$2:$K$151)</f>
        <v>2</v>
      </c>
      <c r="H32" s="12">
        <f>SUMIF(Résultats!$D$2:$F$151,B32,Résultats!$E$2:$G$151)</f>
        <v>1055</v>
      </c>
      <c r="I32" s="12">
        <f>SUMIF(Résultats!$D$2:$F$151,B32,Résultats!$Q$2:$S$151)</f>
        <v>1110</v>
      </c>
      <c r="J32" s="12">
        <f t="shared" si="7"/>
        <v>-55</v>
      </c>
      <c r="K32" s="12" t="s">
        <v>301</v>
      </c>
      <c r="L32">
        <f>_xlfn.PERCENTRANK.INC(G29:G32,G32)</f>
        <v>0.33300000000000002</v>
      </c>
      <c r="M32">
        <f>_xlfn.PERCENTRANK.INC(J29:J32,J32)</f>
        <v>0.33300000000000002</v>
      </c>
      <c r="N32">
        <f>_xlfn.PERCENTRANK.INC(H29:H32,H32)</f>
        <v>0.66600000000000004</v>
      </c>
    </row>
  </sheetData>
  <pageMargins left="0" right="0" top="0" bottom="0" header="0" footer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M105"/>
  <sheetViews>
    <sheetView workbookViewId="0">
      <selection activeCell="J2" sqref="J2"/>
    </sheetView>
  </sheetViews>
  <sheetFormatPr baseColWidth="10" defaultColWidth="12.5703125" defaultRowHeight="15.75" customHeight="1"/>
  <cols>
    <col min="1" max="1" width="37" bestFit="1" customWidth="1"/>
    <col min="2" max="2" width="24" customWidth="1"/>
    <col min="3" max="10" width="5.42578125" customWidth="1"/>
    <col min="11" max="11" width="18" customWidth="1"/>
    <col min="12" max="12" width="14" customWidth="1"/>
    <col min="13" max="13" width="11.85546875" customWidth="1"/>
  </cols>
  <sheetData>
    <row r="1" spans="1:13">
      <c r="A1" s="98" t="s">
        <v>1</v>
      </c>
      <c r="B1" s="16" t="s">
        <v>302</v>
      </c>
      <c r="C1" s="17" t="s">
        <v>303</v>
      </c>
      <c r="D1" s="17" t="s">
        <v>304</v>
      </c>
      <c r="E1" s="17" t="s">
        <v>305</v>
      </c>
      <c r="F1" s="17" t="s">
        <v>306</v>
      </c>
      <c r="G1" s="17" t="s">
        <v>307</v>
      </c>
      <c r="H1" s="17" t="s">
        <v>308</v>
      </c>
      <c r="I1" s="17" t="s">
        <v>309</v>
      </c>
      <c r="J1" s="17" t="s">
        <v>310</v>
      </c>
      <c r="K1" s="18" t="s">
        <v>311</v>
      </c>
      <c r="L1" s="18" t="s">
        <v>312</v>
      </c>
      <c r="M1" s="18" t="s">
        <v>313</v>
      </c>
    </row>
    <row r="2" spans="1:13">
      <c r="A2" s="20" t="s">
        <v>261</v>
      </c>
      <c r="B2" s="20" t="s">
        <v>363</v>
      </c>
      <c r="C2" s="21">
        <v>295</v>
      </c>
      <c r="D2" s="21">
        <v>305</v>
      </c>
      <c r="E2" s="21"/>
      <c r="F2" s="22">
        <v>305</v>
      </c>
      <c r="G2" s="21"/>
      <c r="H2" s="22">
        <v>265</v>
      </c>
      <c r="I2" s="22">
        <v>240</v>
      </c>
      <c r="J2" s="22"/>
      <c r="K2" s="23">
        <f>SUM(C2:H2)</f>
        <v>1170</v>
      </c>
      <c r="L2" s="23">
        <f>COUNT(C2:H2)</f>
        <v>4</v>
      </c>
      <c r="M2" s="23">
        <f>ROUND(K2/L2,1)</f>
        <v>292.5</v>
      </c>
    </row>
    <row r="3" spans="1:13">
      <c r="A3" s="20" t="s">
        <v>286</v>
      </c>
      <c r="B3" s="20" t="s">
        <v>316</v>
      </c>
      <c r="C3" s="21"/>
      <c r="D3" s="21">
        <v>215</v>
      </c>
      <c r="E3" s="21">
        <v>165</v>
      </c>
      <c r="F3" s="22">
        <v>185</v>
      </c>
      <c r="G3" s="21"/>
      <c r="H3" s="22">
        <v>190</v>
      </c>
      <c r="I3" s="22">
        <v>170</v>
      </c>
      <c r="J3" s="22"/>
      <c r="K3" s="23">
        <f>SUM(C3:H3)</f>
        <v>755</v>
      </c>
      <c r="L3" s="23">
        <f>COUNT(C3:H3)</f>
        <v>4</v>
      </c>
      <c r="M3" s="23">
        <f>ROUND(K3/L3,1)</f>
        <v>188.8</v>
      </c>
    </row>
    <row r="4" spans="1:13">
      <c r="A4" s="101" t="s">
        <v>199</v>
      </c>
      <c r="B4" s="101" t="s">
        <v>337</v>
      </c>
      <c r="C4" s="21">
        <v>250</v>
      </c>
      <c r="D4" s="22">
        <v>185</v>
      </c>
      <c r="E4" s="21"/>
      <c r="F4" s="22">
        <v>195</v>
      </c>
      <c r="G4" s="21"/>
      <c r="H4" s="21">
        <v>125</v>
      </c>
      <c r="I4" s="21">
        <v>160</v>
      </c>
      <c r="J4" s="21"/>
      <c r="K4" s="23">
        <f>SUM(C4:H4)</f>
        <v>755</v>
      </c>
      <c r="L4" s="23">
        <f>COUNT(C4:H4)</f>
        <v>4</v>
      </c>
      <c r="M4" s="23">
        <f>ROUND(K4/L4,1)</f>
        <v>188.8</v>
      </c>
    </row>
    <row r="5" spans="1:13">
      <c r="A5" s="24" t="s">
        <v>270</v>
      </c>
      <c r="B5" s="20" t="s">
        <v>323</v>
      </c>
      <c r="C5" s="21">
        <v>190</v>
      </c>
      <c r="D5" s="22"/>
      <c r="E5" s="22">
        <v>165</v>
      </c>
      <c r="F5" s="21">
        <v>155</v>
      </c>
      <c r="G5" s="21"/>
      <c r="H5" s="21">
        <v>185</v>
      </c>
      <c r="I5" s="21">
        <v>165</v>
      </c>
      <c r="J5" s="21"/>
      <c r="K5" s="23">
        <f>SUM(C5:H5)</f>
        <v>695</v>
      </c>
      <c r="L5" s="23">
        <f>COUNT(C5:H5)</f>
        <v>4</v>
      </c>
      <c r="M5" s="23">
        <f>ROUND(K5/L5,1)</f>
        <v>173.8</v>
      </c>
    </row>
    <row r="6" spans="1:13">
      <c r="A6" s="101" t="s">
        <v>201</v>
      </c>
      <c r="B6" s="101" t="s">
        <v>366</v>
      </c>
      <c r="C6" s="21">
        <v>85</v>
      </c>
      <c r="D6" s="21"/>
      <c r="E6" s="21">
        <v>145</v>
      </c>
      <c r="F6" s="22">
        <v>240</v>
      </c>
      <c r="G6" s="22"/>
      <c r="H6" s="21">
        <v>225</v>
      </c>
      <c r="I6" s="21">
        <v>160</v>
      </c>
      <c r="J6" s="21"/>
      <c r="K6" s="23">
        <f>SUM(C6:H6)</f>
        <v>695</v>
      </c>
      <c r="L6" s="23">
        <f>COUNT(C6:H6)</f>
        <v>4</v>
      </c>
      <c r="M6" s="23">
        <f>ROUND(K6/L6,1)</f>
        <v>173.8</v>
      </c>
    </row>
    <row r="7" spans="1:13">
      <c r="A7" s="20" t="s">
        <v>284</v>
      </c>
      <c r="B7" s="20" t="s">
        <v>355</v>
      </c>
      <c r="C7" s="22">
        <v>155</v>
      </c>
      <c r="D7" s="21"/>
      <c r="E7" s="21">
        <v>130</v>
      </c>
      <c r="F7" s="21">
        <v>175</v>
      </c>
      <c r="G7" s="21"/>
      <c r="H7" s="22">
        <v>145</v>
      </c>
      <c r="I7" s="22">
        <v>145</v>
      </c>
      <c r="J7" s="22"/>
      <c r="K7" s="23">
        <f>SUM(C7:H7)</f>
        <v>605</v>
      </c>
      <c r="L7" s="23">
        <f>COUNT(C7:H7)</f>
        <v>4</v>
      </c>
      <c r="M7" s="23">
        <f>ROUND(K7/L7,1)</f>
        <v>151.30000000000001</v>
      </c>
    </row>
    <row r="8" spans="1:13">
      <c r="A8" s="100" t="s">
        <v>237</v>
      </c>
      <c r="B8" s="100" t="s">
        <v>330</v>
      </c>
      <c r="C8" s="21"/>
      <c r="D8" s="22">
        <v>140</v>
      </c>
      <c r="E8" s="22">
        <v>195</v>
      </c>
      <c r="F8" s="21">
        <v>150</v>
      </c>
      <c r="G8" s="21"/>
      <c r="H8" s="21">
        <v>75</v>
      </c>
      <c r="I8" s="21">
        <v>195</v>
      </c>
      <c r="J8" s="21"/>
      <c r="K8" s="23">
        <f>SUM(C8:H8)</f>
        <v>560</v>
      </c>
      <c r="L8" s="23">
        <f>COUNT(C8:H8)</f>
        <v>4</v>
      </c>
      <c r="M8" s="23">
        <f>ROUND(K8/L8,1)</f>
        <v>140</v>
      </c>
    </row>
    <row r="9" spans="1:13">
      <c r="A9" s="100" t="s">
        <v>237</v>
      </c>
      <c r="B9" s="100" t="s">
        <v>328</v>
      </c>
      <c r="C9" s="21"/>
      <c r="D9" s="10">
        <v>160</v>
      </c>
      <c r="E9" s="22">
        <v>105</v>
      </c>
      <c r="F9" s="22">
        <v>185</v>
      </c>
      <c r="G9" s="21"/>
      <c r="H9" s="21">
        <v>105</v>
      </c>
      <c r="I9" s="21">
        <v>100</v>
      </c>
      <c r="J9" s="21"/>
      <c r="K9" s="23">
        <f>SUM(C9:H9)</f>
        <v>555</v>
      </c>
      <c r="L9" s="23">
        <f>COUNT(C9:H9)</f>
        <v>4</v>
      </c>
      <c r="M9" s="23">
        <f>ROUND(K9/L9,1)</f>
        <v>138.80000000000001</v>
      </c>
    </row>
    <row r="10" spans="1:13">
      <c r="A10" s="20" t="s">
        <v>224</v>
      </c>
      <c r="B10" s="20" t="s">
        <v>344</v>
      </c>
      <c r="C10" s="21">
        <v>150</v>
      </c>
      <c r="D10" s="22">
        <v>125</v>
      </c>
      <c r="E10" s="22"/>
      <c r="F10" s="22">
        <v>155</v>
      </c>
      <c r="G10" s="22"/>
      <c r="H10" s="22">
        <v>110</v>
      </c>
      <c r="I10" s="22">
        <v>70</v>
      </c>
      <c r="J10" s="22"/>
      <c r="K10" s="23">
        <f>SUM(C10:H10)</f>
        <v>540</v>
      </c>
      <c r="L10" s="23">
        <f>COUNT(C10:H10)</f>
        <v>4</v>
      </c>
      <c r="M10" s="23">
        <f>ROUND(K10/L10,1)</f>
        <v>135</v>
      </c>
    </row>
    <row r="11" spans="1:13">
      <c r="A11" s="101" t="s">
        <v>282</v>
      </c>
      <c r="B11" s="101" t="s">
        <v>348</v>
      </c>
      <c r="C11" s="22">
        <v>115</v>
      </c>
      <c r="D11" s="21">
        <v>130</v>
      </c>
      <c r="E11" s="22"/>
      <c r="F11" s="21">
        <v>145</v>
      </c>
      <c r="G11" s="21"/>
      <c r="H11" s="21">
        <v>130</v>
      </c>
      <c r="I11" s="21">
        <v>100</v>
      </c>
      <c r="J11" s="21"/>
      <c r="K11" s="23">
        <f>SUM(C11:H11)</f>
        <v>520</v>
      </c>
      <c r="L11" s="23">
        <f>COUNT(C11:H11)</f>
        <v>4</v>
      </c>
      <c r="M11" s="23">
        <f>ROUND(K11/L11,1)</f>
        <v>130</v>
      </c>
    </row>
    <row r="12" spans="1:13">
      <c r="A12" s="20" t="s">
        <v>284</v>
      </c>
      <c r="B12" s="20" t="s">
        <v>352</v>
      </c>
      <c r="C12" s="22">
        <v>185</v>
      </c>
      <c r="D12" s="21"/>
      <c r="E12" s="21">
        <v>55</v>
      </c>
      <c r="F12" s="21">
        <v>145</v>
      </c>
      <c r="G12" s="22"/>
      <c r="H12" s="21">
        <v>135</v>
      </c>
      <c r="I12" s="21">
        <v>100</v>
      </c>
      <c r="J12" s="21"/>
      <c r="K12" s="23">
        <f>SUM(C12:H12)</f>
        <v>520</v>
      </c>
      <c r="L12" s="23">
        <f>COUNT(C12:H12)</f>
        <v>4</v>
      </c>
      <c r="M12" s="23">
        <f>ROUND(K12/L12,1)</f>
        <v>130</v>
      </c>
    </row>
    <row r="13" spans="1:13">
      <c r="A13" s="100" t="s">
        <v>205</v>
      </c>
      <c r="B13" s="100" t="s">
        <v>321</v>
      </c>
      <c r="C13" s="21"/>
      <c r="D13" s="22">
        <v>110</v>
      </c>
      <c r="E13" s="21">
        <v>145</v>
      </c>
      <c r="F13" s="21">
        <v>170</v>
      </c>
      <c r="G13" s="22"/>
      <c r="H13" s="21">
        <v>80</v>
      </c>
      <c r="I13" s="21">
        <v>100</v>
      </c>
      <c r="J13" s="21"/>
      <c r="K13" s="23">
        <f>SUM(C13:H13)</f>
        <v>505</v>
      </c>
      <c r="L13" s="23">
        <f>COUNT(C13:H13)</f>
        <v>4</v>
      </c>
      <c r="M13" s="23">
        <f>ROUND(K13/L13,1)</f>
        <v>126.3</v>
      </c>
    </row>
    <row r="14" spans="1:13">
      <c r="A14" s="20" t="s">
        <v>286</v>
      </c>
      <c r="B14" s="20" t="s">
        <v>314</v>
      </c>
      <c r="C14" s="22"/>
      <c r="D14" s="22">
        <v>175</v>
      </c>
      <c r="E14" s="22">
        <v>85</v>
      </c>
      <c r="F14" s="22">
        <v>155</v>
      </c>
      <c r="G14" s="22"/>
      <c r="H14" s="21">
        <v>80</v>
      </c>
      <c r="I14" s="21">
        <v>70</v>
      </c>
      <c r="J14" s="21"/>
      <c r="K14" s="23">
        <f>SUM(C14:H14)</f>
        <v>495</v>
      </c>
      <c r="L14" s="23">
        <f>COUNT(C14:H14)</f>
        <v>4</v>
      </c>
      <c r="M14" s="23">
        <f>ROUND(K14/L14,1)</f>
        <v>123.8</v>
      </c>
    </row>
    <row r="15" spans="1:13">
      <c r="A15" s="100" t="s">
        <v>205</v>
      </c>
      <c r="B15" s="100" t="s">
        <v>318</v>
      </c>
      <c r="C15" s="22"/>
      <c r="D15" s="21">
        <v>160</v>
      </c>
      <c r="E15" s="22">
        <v>125</v>
      </c>
      <c r="F15" s="21">
        <v>125</v>
      </c>
      <c r="G15" s="21"/>
      <c r="H15" s="21">
        <v>85</v>
      </c>
      <c r="I15" s="21">
        <v>80</v>
      </c>
      <c r="J15" s="21"/>
      <c r="K15" s="23">
        <f>SUM(C15:H15)</f>
        <v>495</v>
      </c>
      <c r="L15" s="23">
        <f>COUNT(C15:H15)</f>
        <v>4</v>
      </c>
      <c r="M15" s="23">
        <f>ROUND(K15/L15,1)</f>
        <v>123.8</v>
      </c>
    </row>
    <row r="16" spans="1:13">
      <c r="A16" s="20" t="s">
        <v>233</v>
      </c>
      <c r="B16" s="20" t="s">
        <v>335</v>
      </c>
      <c r="C16" s="22">
        <v>130</v>
      </c>
      <c r="D16" s="21"/>
      <c r="E16" s="21">
        <v>70</v>
      </c>
      <c r="F16" s="21">
        <v>75</v>
      </c>
      <c r="G16" s="22"/>
      <c r="H16" s="21">
        <v>185</v>
      </c>
      <c r="I16" s="21"/>
      <c r="J16" s="21"/>
      <c r="K16" s="23">
        <f>SUM(C16:H16)</f>
        <v>460</v>
      </c>
      <c r="L16" s="23">
        <f>COUNT(C16:H16)</f>
        <v>4</v>
      </c>
      <c r="M16" s="23">
        <f>ROUND(K16/L16,1)</f>
        <v>115</v>
      </c>
    </row>
    <row r="17" spans="1:13">
      <c r="A17" s="101" t="s">
        <v>356</v>
      </c>
      <c r="B17" s="101" t="s">
        <v>357</v>
      </c>
      <c r="C17" s="21"/>
      <c r="D17" s="21">
        <v>120</v>
      </c>
      <c r="E17" s="22">
        <v>95</v>
      </c>
      <c r="F17" s="22">
        <v>155</v>
      </c>
      <c r="G17" s="21"/>
      <c r="H17" s="21">
        <v>90</v>
      </c>
      <c r="I17" s="21"/>
      <c r="J17" s="21"/>
      <c r="K17" s="23">
        <f>SUM(C17:H17)</f>
        <v>460</v>
      </c>
      <c r="L17" s="23">
        <f>COUNT(C17:H17)</f>
        <v>4</v>
      </c>
      <c r="M17" s="23">
        <f>ROUND(K17/L17,1)</f>
        <v>115</v>
      </c>
    </row>
    <row r="18" spans="1:13">
      <c r="A18" s="20" t="s">
        <v>233</v>
      </c>
      <c r="B18" s="20" t="s">
        <v>333</v>
      </c>
      <c r="C18" s="22">
        <v>110</v>
      </c>
      <c r="D18" s="22"/>
      <c r="E18" s="21">
        <v>60</v>
      </c>
      <c r="F18" s="21">
        <v>135</v>
      </c>
      <c r="G18" s="21"/>
      <c r="H18" s="22">
        <v>110</v>
      </c>
      <c r="I18" s="22"/>
      <c r="J18" s="22"/>
      <c r="K18" s="23">
        <f>SUM(C18:H18)</f>
        <v>415</v>
      </c>
      <c r="L18" s="23">
        <f>COUNT(C18:H18)</f>
        <v>4</v>
      </c>
      <c r="M18" s="23">
        <f>ROUND(K18/L18,1)</f>
        <v>103.8</v>
      </c>
    </row>
    <row r="19" spans="1:13">
      <c r="A19" s="20" t="s">
        <v>224</v>
      </c>
      <c r="B19" s="20" t="s">
        <v>342</v>
      </c>
      <c r="C19" s="21">
        <v>95</v>
      </c>
      <c r="D19" s="21">
        <v>110</v>
      </c>
      <c r="E19" s="21"/>
      <c r="F19" s="21">
        <v>110</v>
      </c>
      <c r="G19" s="22"/>
      <c r="H19" s="22">
        <v>100</v>
      </c>
      <c r="I19" s="22">
        <v>25</v>
      </c>
      <c r="J19" s="22"/>
      <c r="K19" s="23">
        <f>SUM(C19:H19)</f>
        <v>415</v>
      </c>
      <c r="L19" s="23">
        <f>COUNT(C19:H19)</f>
        <v>4</v>
      </c>
      <c r="M19" s="23">
        <f>ROUND(K19/L19,1)</f>
        <v>103.8</v>
      </c>
    </row>
    <row r="20" spans="1:13">
      <c r="A20" s="101" t="s">
        <v>282</v>
      </c>
      <c r="B20" s="101" t="s">
        <v>346</v>
      </c>
      <c r="C20" s="21">
        <v>50</v>
      </c>
      <c r="D20" s="21">
        <v>105</v>
      </c>
      <c r="E20" s="22"/>
      <c r="F20" s="21">
        <v>140</v>
      </c>
      <c r="G20" s="21"/>
      <c r="H20" s="22">
        <v>70</v>
      </c>
      <c r="I20" s="22">
        <v>140</v>
      </c>
      <c r="J20" s="22"/>
      <c r="K20" s="23">
        <f>SUM(C20:H20)</f>
        <v>365</v>
      </c>
      <c r="L20" s="23">
        <f>COUNT(C20:H20)</f>
        <v>4</v>
      </c>
      <c r="M20" s="23">
        <f>ROUND(K20/L20,1)</f>
        <v>91.3</v>
      </c>
    </row>
    <row r="21" spans="1:13">
      <c r="A21" s="100" t="s">
        <v>205</v>
      </c>
      <c r="B21" s="100" t="s">
        <v>320</v>
      </c>
      <c r="C21" s="21"/>
      <c r="D21" s="21">
        <v>90</v>
      </c>
      <c r="E21" s="22"/>
      <c r="F21" s="22">
        <v>105</v>
      </c>
      <c r="G21" s="21"/>
      <c r="H21" s="21">
        <v>70</v>
      </c>
      <c r="I21" s="21">
        <v>100</v>
      </c>
      <c r="J21" s="21"/>
      <c r="K21" s="23">
        <f>SUM(C21:H21)</f>
        <v>265</v>
      </c>
      <c r="L21" s="23">
        <f>COUNT(C21:H21)</f>
        <v>3</v>
      </c>
      <c r="M21" s="23">
        <f>ROUND(K21/L21,1)</f>
        <v>88.3</v>
      </c>
    </row>
    <row r="22" spans="1:13">
      <c r="A22" s="20" t="s">
        <v>270</v>
      </c>
      <c r="B22" s="20" t="s">
        <v>325</v>
      </c>
      <c r="C22" s="22">
        <v>70</v>
      </c>
      <c r="D22" s="22"/>
      <c r="E22" s="21">
        <v>95</v>
      </c>
      <c r="F22" s="22">
        <v>105</v>
      </c>
      <c r="G22" s="21"/>
      <c r="H22" s="21">
        <v>80</v>
      </c>
      <c r="I22" s="21">
        <v>60</v>
      </c>
      <c r="J22" s="21"/>
      <c r="K22" s="23">
        <f>SUM(C22:H22)</f>
        <v>350</v>
      </c>
      <c r="L22" s="23">
        <f>COUNT(C22:H22)</f>
        <v>4</v>
      </c>
      <c r="M22" s="23">
        <f>ROUND(K22/L22,1)</f>
        <v>87.5</v>
      </c>
    </row>
    <row r="23" spans="1:13">
      <c r="A23" s="101" t="s">
        <v>282</v>
      </c>
      <c r="B23" s="101" t="s">
        <v>347</v>
      </c>
      <c r="C23" s="21">
        <v>95</v>
      </c>
      <c r="D23" s="22">
        <v>55</v>
      </c>
      <c r="E23" s="21"/>
      <c r="F23" s="21">
        <v>155</v>
      </c>
      <c r="G23" s="22"/>
      <c r="H23" s="21">
        <v>45</v>
      </c>
      <c r="I23" s="21">
        <v>70</v>
      </c>
      <c r="J23" s="21"/>
      <c r="K23" s="23">
        <f>SUM(C23:H23)</f>
        <v>350</v>
      </c>
      <c r="L23" s="23">
        <f>COUNT(C23:H23)</f>
        <v>4</v>
      </c>
      <c r="M23" s="23">
        <f>ROUND(K23/L23,1)</f>
        <v>87.5</v>
      </c>
    </row>
    <row r="24" spans="1:13">
      <c r="A24" s="101" t="s">
        <v>199</v>
      </c>
      <c r="B24" s="101" t="s">
        <v>338</v>
      </c>
      <c r="C24" s="21">
        <v>120</v>
      </c>
      <c r="D24" s="22">
        <v>65</v>
      </c>
      <c r="E24" s="22"/>
      <c r="F24" s="22">
        <v>95</v>
      </c>
      <c r="G24" s="21"/>
      <c r="H24" s="21">
        <v>65</v>
      </c>
      <c r="I24" s="21">
        <v>140</v>
      </c>
      <c r="J24" s="21"/>
      <c r="K24" s="23">
        <f>SUM(C24:H24)</f>
        <v>345</v>
      </c>
      <c r="L24" s="23">
        <f>COUNT(C24:H24)</f>
        <v>4</v>
      </c>
      <c r="M24" s="23">
        <f>ROUND(K24/L24,1)</f>
        <v>86.3</v>
      </c>
    </row>
    <row r="25" spans="1:13">
      <c r="A25" s="20" t="s">
        <v>224</v>
      </c>
      <c r="B25" s="20" t="s">
        <v>341</v>
      </c>
      <c r="C25" s="21"/>
      <c r="D25" s="21">
        <v>95</v>
      </c>
      <c r="E25" s="21"/>
      <c r="F25" s="21"/>
      <c r="G25" s="22"/>
      <c r="H25" s="22">
        <v>70</v>
      </c>
      <c r="I25" s="22">
        <v>10</v>
      </c>
      <c r="J25" s="22"/>
      <c r="K25" s="23">
        <f>SUM(C25:H25)</f>
        <v>165</v>
      </c>
      <c r="L25" s="23">
        <f>COUNT(C25:H25)</f>
        <v>2</v>
      </c>
      <c r="M25" s="23">
        <f>ROUND(K25/L25,1)</f>
        <v>82.5</v>
      </c>
    </row>
    <row r="26" spans="1:13">
      <c r="A26" s="101" t="s">
        <v>356</v>
      </c>
      <c r="B26" s="101" t="s">
        <v>360</v>
      </c>
      <c r="C26" s="21"/>
      <c r="D26" s="21">
        <v>60</v>
      </c>
      <c r="E26" s="21">
        <v>75</v>
      </c>
      <c r="F26" s="22">
        <v>85</v>
      </c>
      <c r="G26" s="22"/>
      <c r="H26" s="21">
        <v>105</v>
      </c>
      <c r="I26" s="21"/>
      <c r="J26" s="21"/>
      <c r="K26" s="23">
        <f>SUM(C26:H26)</f>
        <v>325</v>
      </c>
      <c r="L26" s="23">
        <f>COUNT(C26:H26)</f>
        <v>4</v>
      </c>
      <c r="M26" s="23">
        <f>ROUND(K26/L26,1)</f>
        <v>81.3</v>
      </c>
    </row>
    <row r="27" spans="1:13">
      <c r="A27" s="20" t="s">
        <v>261</v>
      </c>
      <c r="B27" s="20" t="s">
        <v>362</v>
      </c>
      <c r="C27" s="22">
        <v>75</v>
      </c>
      <c r="D27" s="21">
        <v>80</v>
      </c>
      <c r="E27" s="21"/>
      <c r="F27" s="22">
        <v>35</v>
      </c>
      <c r="G27" s="21"/>
      <c r="H27" s="21">
        <v>85</v>
      </c>
      <c r="I27" s="21">
        <v>100</v>
      </c>
      <c r="J27" s="21"/>
      <c r="K27" s="23">
        <f>SUM(C27:H27)</f>
        <v>275</v>
      </c>
      <c r="L27" s="23">
        <f>COUNT(C27:H27)</f>
        <v>4</v>
      </c>
      <c r="M27" s="23">
        <f>ROUND(K27/L27,1)</f>
        <v>68.8</v>
      </c>
    </row>
    <row r="28" spans="1:13">
      <c r="A28" s="101" t="s">
        <v>201</v>
      </c>
      <c r="B28" s="101" t="s">
        <v>368</v>
      </c>
      <c r="C28" s="21">
        <v>50</v>
      </c>
      <c r="D28" s="21"/>
      <c r="E28" s="21">
        <v>95</v>
      </c>
      <c r="F28" s="21">
        <v>50</v>
      </c>
      <c r="G28" s="22"/>
      <c r="H28" s="22"/>
      <c r="I28" s="22"/>
      <c r="J28" s="22"/>
      <c r="K28" s="23">
        <f>SUM(C28:H28)</f>
        <v>195</v>
      </c>
      <c r="L28" s="23">
        <f>COUNT(C28:H28)</f>
        <v>3</v>
      </c>
      <c r="M28" s="23">
        <f>ROUND(K28/L28,1)</f>
        <v>65</v>
      </c>
    </row>
    <row r="29" spans="1:13">
      <c r="A29" s="101" t="s">
        <v>199</v>
      </c>
      <c r="B29" s="101" t="s">
        <v>339</v>
      </c>
      <c r="C29" s="21">
        <v>50</v>
      </c>
      <c r="D29" s="21">
        <v>85</v>
      </c>
      <c r="E29" s="21"/>
      <c r="F29" s="21">
        <v>35</v>
      </c>
      <c r="G29" s="22"/>
      <c r="H29" s="22">
        <v>85</v>
      </c>
      <c r="I29" s="22">
        <v>80</v>
      </c>
      <c r="J29" s="22"/>
      <c r="K29" s="23">
        <f>SUM(C29:H29)</f>
        <v>255</v>
      </c>
      <c r="L29" s="23">
        <f>COUNT(C29:H29)</f>
        <v>4</v>
      </c>
      <c r="M29" s="23">
        <f>ROUND(K29/L29,1)</f>
        <v>63.8</v>
      </c>
    </row>
    <row r="30" spans="1:13">
      <c r="A30" s="20" t="s">
        <v>233</v>
      </c>
      <c r="B30" s="20" t="s">
        <v>334</v>
      </c>
      <c r="C30" s="22">
        <v>50</v>
      </c>
      <c r="D30" s="22"/>
      <c r="E30" s="22">
        <v>55</v>
      </c>
      <c r="F30" s="22">
        <v>55</v>
      </c>
      <c r="G30" s="22"/>
      <c r="H30" s="22">
        <v>90</v>
      </c>
      <c r="I30" s="22"/>
      <c r="J30" s="22"/>
      <c r="K30" s="23">
        <f>SUM(C30:H30)</f>
        <v>250</v>
      </c>
      <c r="L30" s="23">
        <f>COUNT(C30:H30)</f>
        <v>4</v>
      </c>
      <c r="M30" s="23">
        <f>ROUND(K30/L30,1)</f>
        <v>62.5</v>
      </c>
    </row>
    <row r="31" spans="1:13">
      <c r="A31" s="100" t="s">
        <v>205</v>
      </c>
      <c r="B31" s="100" t="s">
        <v>319</v>
      </c>
      <c r="C31" s="22"/>
      <c r="D31" s="21"/>
      <c r="E31" s="22">
        <v>65</v>
      </c>
      <c r="F31" s="21">
        <v>55</v>
      </c>
      <c r="G31" s="21"/>
      <c r="H31" s="21"/>
      <c r="I31" s="21">
        <v>50</v>
      </c>
      <c r="J31" s="21"/>
      <c r="K31" s="23">
        <f>SUM(C31:H31)</f>
        <v>120</v>
      </c>
      <c r="L31" s="23">
        <f>COUNT(C31:H31)</f>
        <v>2</v>
      </c>
      <c r="M31" s="23">
        <f>ROUND(K31/L31,1)</f>
        <v>60</v>
      </c>
    </row>
    <row r="32" spans="1:13">
      <c r="A32" s="20" t="s">
        <v>224</v>
      </c>
      <c r="B32" s="20" t="s">
        <v>340</v>
      </c>
      <c r="C32" s="21">
        <v>70</v>
      </c>
      <c r="D32" s="21">
        <v>65</v>
      </c>
      <c r="E32" s="21"/>
      <c r="F32" s="21">
        <v>75</v>
      </c>
      <c r="G32" s="22"/>
      <c r="H32" s="22">
        <v>30</v>
      </c>
      <c r="I32" s="22"/>
      <c r="J32" s="22"/>
      <c r="K32" s="23">
        <f>SUM(C32:H32)</f>
        <v>240</v>
      </c>
      <c r="L32" s="23">
        <f>COUNT(C32:H32)</f>
        <v>4</v>
      </c>
      <c r="M32" s="23">
        <f>ROUND(K32/L32,1)</f>
        <v>60</v>
      </c>
    </row>
    <row r="33" spans="1:13">
      <c r="A33" s="20" t="s">
        <v>284</v>
      </c>
      <c r="B33" s="20" t="s">
        <v>353</v>
      </c>
      <c r="C33" s="21">
        <v>60</v>
      </c>
      <c r="D33" s="21"/>
      <c r="E33" s="22">
        <v>45</v>
      </c>
      <c r="F33" s="22">
        <v>65</v>
      </c>
      <c r="G33" s="21"/>
      <c r="H33" s="21">
        <v>70</v>
      </c>
      <c r="I33" s="21">
        <v>50</v>
      </c>
      <c r="J33" s="21"/>
      <c r="K33" s="23">
        <f>SUM(C33:H33)</f>
        <v>240</v>
      </c>
      <c r="L33" s="23">
        <f>COUNT(C33:H33)</f>
        <v>4</v>
      </c>
      <c r="M33" s="23">
        <f>ROUND(K33/L33,1)</f>
        <v>60</v>
      </c>
    </row>
    <row r="34" spans="1:13">
      <c r="A34" s="20" t="s">
        <v>233</v>
      </c>
      <c r="B34" s="20" t="s">
        <v>332</v>
      </c>
      <c r="C34" s="21">
        <v>25</v>
      </c>
      <c r="D34" s="21"/>
      <c r="E34" s="21"/>
      <c r="F34" s="22">
        <v>90</v>
      </c>
      <c r="G34" s="22"/>
      <c r="H34" s="21"/>
      <c r="I34" s="21"/>
      <c r="J34" s="21"/>
      <c r="K34" s="23">
        <f>SUM(C34:H34)</f>
        <v>115</v>
      </c>
      <c r="L34" s="23">
        <f>COUNT(C34:H34)</f>
        <v>2</v>
      </c>
      <c r="M34" s="23">
        <f>ROUND(K34/L34,1)</f>
        <v>57.5</v>
      </c>
    </row>
    <row r="35" spans="1:13">
      <c r="A35" s="101" t="s">
        <v>356</v>
      </c>
      <c r="B35" s="101" t="s">
        <v>359</v>
      </c>
      <c r="C35" s="22"/>
      <c r="D35" s="22">
        <v>105</v>
      </c>
      <c r="E35" s="22">
        <v>20</v>
      </c>
      <c r="F35" s="21">
        <v>40</v>
      </c>
      <c r="G35" s="21"/>
      <c r="H35" s="21">
        <v>50</v>
      </c>
      <c r="I35" s="21"/>
      <c r="J35" s="21"/>
      <c r="K35" s="23">
        <f>SUM(C35:H35)</f>
        <v>215</v>
      </c>
      <c r="L35" s="23">
        <f>COUNT(C35:H35)</f>
        <v>4</v>
      </c>
      <c r="M35" s="23">
        <f>ROUND(K35/L35,1)</f>
        <v>53.8</v>
      </c>
    </row>
    <row r="36" spans="1:13">
      <c r="A36" s="101" t="s">
        <v>201</v>
      </c>
      <c r="B36" s="101" t="s">
        <v>369</v>
      </c>
      <c r="C36" s="21">
        <v>10</v>
      </c>
      <c r="D36" s="21"/>
      <c r="E36" s="21">
        <v>85</v>
      </c>
      <c r="F36" s="22">
        <v>75</v>
      </c>
      <c r="G36" s="22"/>
      <c r="H36" s="21">
        <v>40</v>
      </c>
      <c r="I36" s="21">
        <v>40</v>
      </c>
      <c r="J36" s="21"/>
      <c r="K36" s="23">
        <f>SUM(C36:H36)</f>
        <v>210</v>
      </c>
      <c r="L36" s="23">
        <f>COUNT(C36:H36)</f>
        <v>4</v>
      </c>
      <c r="M36" s="23">
        <f>ROUND(K36/L36,1)</f>
        <v>52.5</v>
      </c>
    </row>
    <row r="37" spans="1:13">
      <c r="A37" s="101" t="s">
        <v>282</v>
      </c>
      <c r="B37" s="101" t="s">
        <v>349</v>
      </c>
      <c r="C37" s="21">
        <v>30</v>
      </c>
      <c r="D37" s="21">
        <v>70</v>
      </c>
      <c r="E37" s="22"/>
      <c r="F37" s="21"/>
      <c r="G37" s="21"/>
      <c r="H37" s="22"/>
      <c r="I37" s="22"/>
      <c r="J37" s="22"/>
      <c r="K37" s="23">
        <f>SUM(C37:H37)</f>
        <v>100</v>
      </c>
      <c r="L37" s="23">
        <f>COUNT(C37:H37)</f>
        <v>2</v>
      </c>
      <c r="M37" s="23">
        <f>ROUND(K37/L37,1)</f>
        <v>50</v>
      </c>
    </row>
    <row r="38" spans="1:13">
      <c r="A38" s="100" t="s">
        <v>237</v>
      </c>
      <c r="B38" s="100" t="s">
        <v>327</v>
      </c>
      <c r="C38" s="21"/>
      <c r="D38" s="22">
        <v>55</v>
      </c>
      <c r="E38" s="21">
        <v>45</v>
      </c>
      <c r="F38" s="22">
        <v>45</v>
      </c>
      <c r="G38" s="21"/>
      <c r="H38" s="22">
        <v>45</v>
      </c>
      <c r="I38" s="22">
        <v>50</v>
      </c>
      <c r="J38" s="22"/>
      <c r="K38" s="23">
        <f>SUM(C38:H38)</f>
        <v>190</v>
      </c>
      <c r="L38" s="23">
        <f>COUNT(C38:H38)</f>
        <v>4</v>
      </c>
      <c r="M38" s="23">
        <f>ROUND(K38/L38,1)</f>
        <v>47.5</v>
      </c>
    </row>
    <row r="39" spans="1:13">
      <c r="A39" s="100" t="s">
        <v>205</v>
      </c>
      <c r="B39" s="100" t="s">
        <v>322</v>
      </c>
      <c r="C39" s="22"/>
      <c r="D39" s="22">
        <v>50</v>
      </c>
      <c r="E39" s="22">
        <v>5</v>
      </c>
      <c r="F39" s="22"/>
      <c r="G39" s="22"/>
      <c r="H39" s="22">
        <v>85</v>
      </c>
      <c r="I39" s="22"/>
      <c r="J39" s="22"/>
      <c r="K39" s="23">
        <f>SUM(C39:H39)</f>
        <v>140</v>
      </c>
      <c r="L39" s="23">
        <f>COUNT(C39:H39)</f>
        <v>3</v>
      </c>
      <c r="M39" s="23">
        <f>ROUND(K39/L39,1)</f>
        <v>46.7</v>
      </c>
    </row>
    <row r="40" spans="1:13">
      <c r="A40" s="101" t="s">
        <v>201</v>
      </c>
      <c r="B40" s="101" t="s">
        <v>367</v>
      </c>
      <c r="C40" s="21"/>
      <c r="D40" s="21"/>
      <c r="E40" s="21"/>
      <c r="F40" s="21">
        <v>55</v>
      </c>
      <c r="G40" s="22"/>
      <c r="H40" s="22">
        <v>35</v>
      </c>
      <c r="I40" s="22">
        <v>70</v>
      </c>
      <c r="J40" s="22"/>
      <c r="K40" s="23">
        <f>SUM(C40:H40)</f>
        <v>90</v>
      </c>
      <c r="L40" s="23">
        <f>COUNT(C40:H40)</f>
        <v>2</v>
      </c>
      <c r="M40" s="23">
        <f>ROUND(K40/L40,1)</f>
        <v>45</v>
      </c>
    </row>
    <row r="41" spans="1:13">
      <c r="A41" s="20" t="s">
        <v>284</v>
      </c>
      <c r="B41" s="20" t="s">
        <v>351</v>
      </c>
      <c r="C41" s="21">
        <v>0</v>
      </c>
      <c r="D41" s="22"/>
      <c r="E41" s="21"/>
      <c r="F41" s="22"/>
      <c r="G41" s="21"/>
      <c r="H41" s="21">
        <v>85</v>
      </c>
      <c r="I41" s="21"/>
      <c r="J41" s="21"/>
      <c r="K41" s="23">
        <f>SUM(C41:H41)</f>
        <v>85</v>
      </c>
      <c r="L41" s="23">
        <f>COUNT(C41:H41)</f>
        <v>2</v>
      </c>
      <c r="M41" s="23">
        <f>ROUND(K41/L41,1)</f>
        <v>42.5</v>
      </c>
    </row>
    <row r="42" spans="1:13">
      <c r="A42" s="20" t="s">
        <v>286</v>
      </c>
      <c r="B42" s="20" t="s">
        <v>317</v>
      </c>
      <c r="C42" s="21"/>
      <c r="D42" s="22">
        <v>25</v>
      </c>
      <c r="E42" s="22">
        <v>75</v>
      </c>
      <c r="F42" s="21">
        <v>5</v>
      </c>
      <c r="G42" s="21"/>
      <c r="H42" s="21">
        <v>60</v>
      </c>
      <c r="I42" s="21">
        <v>65</v>
      </c>
      <c r="J42" s="21"/>
      <c r="K42" s="23">
        <f>SUM(C42:H42)</f>
        <v>165</v>
      </c>
      <c r="L42" s="23">
        <f>COUNT(C42:H42)</f>
        <v>4</v>
      </c>
      <c r="M42" s="23">
        <f>ROUND(K42/L42,1)</f>
        <v>41.3</v>
      </c>
    </row>
    <row r="43" spans="1:13">
      <c r="A43" s="20" t="s">
        <v>270</v>
      </c>
      <c r="B43" s="20" t="s">
        <v>326</v>
      </c>
      <c r="C43" s="22">
        <v>25</v>
      </c>
      <c r="D43" s="22"/>
      <c r="E43" s="22">
        <v>45</v>
      </c>
      <c r="F43" s="22">
        <v>35</v>
      </c>
      <c r="G43" s="22"/>
      <c r="H43" s="22">
        <v>60</v>
      </c>
      <c r="I43" s="22">
        <v>30</v>
      </c>
      <c r="J43" s="22"/>
      <c r="K43" s="23">
        <f>SUM(C43:H43)</f>
        <v>165</v>
      </c>
      <c r="L43" s="23">
        <f>COUNT(C43:H43)</f>
        <v>4</v>
      </c>
      <c r="M43" s="23">
        <f>ROUND(K43/L43,1)</f>
        <v>41.3</v>
      </c>
    </row>
    <row r="44" spans="1:13">
      <c r="A44" s="101" t="s">
        <v>356</v>
      </c>
      <c r="B44" s="101" t="s">
        <v>358</v>
      </c>
      <c r="C44" s="21"/>
      <c r="D44" s="10">
        <v>25</v>
      </c>
      <c r="E44" s="22">
        <v>60</v>
      </c>
      <c r="F44" s="21">
        <v>55</v>
      </c>
      <c r="G44" s="22"/>
      <c r="H44" s="21">
        <v>25</v>
      </c>
      <c r="I44" s="21"/>
      <c r="J44" s="21"/>
      <c r="K44" s="23">
        <f>SUM(C44:H44)</f>
        <v>165</v>
      </c>
      <c r="L44" s="23">
        <f>COUNT(C44:H44)</f>
        <v>4</v>
      </c>
      <c r="M44" s="23">
        <f>ROUND(K44/L44,1)</f>
        <v>41.3</v>
      </c>
    </row>
    <row r="45" spans="1:13">
      <c r="A45" s="100" t="s">
        <v>237</v>
      </c>
      <c r="B45" s="100" t="s">
        <v>329</v>
      </c>
      <c r="C45" s="22"/>
      <c r="D45" s="22">
        <v>0</v>
      </c>
      <c r="E45" s="22">
        <v>50</v>
      </c>
      <c r="F45" s="22">
        <v>45</v>
      </c>
      <c r="G45" s="22"/>
      <c r="H45" s="22">
        <v>55</v>
      </c>
      <c r="I45" s="22">
        <v>80</v>
      </c>
      <c r="J45" s="22"/>
      <c r="K45" s="23">
        <f>SUM(C45:H45)</f>
        <v>150</v>
      </c>
      <c r="L45" s="23">
        <f>COUNT(C45:H45)</f>
        <v>4</v>
      </c>
      <c r="M45" s="23">
        <f>ROUND(K45/L45,1)</f>
        <v>37.5</v>
      </c>
    </row>
    <row r="46" spans="1:13">
      <c r="A46" s="20" t="s">
        <v>270</v>
      </c>
      <c r="B46" s="20" t="s">
        <v>324</v>
      </c>
      <c r="C46" s="21">
        <v>45</v>
      </c>
      <c r="D46" s="22"/>
      <c r="E46" s="21">
        <v>55</v>
      </c>
      <c r="F46" s="22">
        <v>5</v>
      </c>
      <c r="G46" s="21"/>
      <c r="H46" s="21">
        <v>35</v>
      </c>
      <c r="I46" s="21">
        <v>30</v>
      </c>
      <c r="J46" s="21"/>
      <c r="K46" s="23">
        <f>SUM(C46:H46)</f>
        <v>140</v>
      </c>
      <c r="L46" s="23">
        <f>COUNT(C46:H46)</f>
        <v>4</v>
      </c>
      <c r="M46" s="23">
        <f>ROUND(K46/L46,1)</f>
        <v>35</v>
      </c>
    </row>
    <row r="47" spans="1:13">
      <c r="A47" s="20" t="s">
        <v>233</v>
      </c>
      <c r="B47" s="20" t="s">
        <v>331</v>
      </c>
      <c r="C47" s="21"/>
      <c r="D47" s="22"/>
      <c r="E47" s="21">
        <v>45</v>
      </c>
      <c r="F47" s="22"/>
      <c r="G47" s="22"/>
      <c r="H47" s="21">
        <v>20</v>
      </c>
      <c r="I47" s="21"/>
      <c r="J47" s="21"/>
      <c r="K47" s="23">
        <f>SUM(C47:H47)</f>
        <v>65</v>
      </c>
      <c r="L47" s="23">
        <f>COUNT(C47:H47)</f>
        <v>2</v>
      </c>
      <c r="M47" s="23">
        <f>ROUND(K47/L47,1)</f>
        <v>32.5</v>
      </c>
    </row>
    <row r="48" spans="1:13">
      <c r="A48" s="101" t="s">
        <v>201</v>
      </c>
      <c r="B48" s="101" t="s">
        <v>370</v>
      </c>
      <c r="C48" s="22">
        <v>20</v>
      </c>
      <c r="D48" s="21"/>
      <c r="E48" s="21">
        <v>45</v>
      </c>
      <c r="F48" s="21"/>
      <c r="G48" s="22"/>
      <c r="H48" s="21">
        <v>30</v>
      </c>
      <c r="I48" s="21">
        <v>45</v>
      </c>
      <c r="J48" s="21"/>
      <c r="K48" s="23">
        <f>SUM(C48:H48)</f>
        <v>95</v>
      </c>
      <c r="L48" s="23">
        <f>COUNT(C48:H48)</f>
        <v>3</v>
      </c>
      <c r="M48" s="23">
        <f>ROUND(K48/L48,1)</f>
        <v>31.7</v>
      </c>
    </row>
    <row r="49" spans="1:13">
      <c r="A49" s="20" t="s">
        <v>261</v>
      </c>
      <c r="B49" s="20" t="s">
        <v>361</v>
      </c>
      <c r="C49" s="21">
        <v>30</v>
      </c>
      <c r="D49" s="22"/>
      <c r="E49" s="21"/>
      <c r="F49" s="22">
        <v>25</v>
      </c>
      <c r="G49" s="21"/>
      <c r="H49" s="21">
        <v>25</v>
      </c>
      <c r="I49" s="21">
        <v>30</v>
      </c>
      <c r="J49" s="21"/>
      <c r="K49" s="23">
        <f>SUM(C49:H49)</f>
        <v>80</v>
      </c>
      <c r="L49" s="23">
        <f>COUNT(C49:H49)</f>
        <v>3</v>
      </c>
      <c r="M49" s="23">
        <f>ROUND(K49/L49,1)</f>
        <v>26.7</v>
      </c>
    </row>
    <row r="50" spans="1:13">
      <c r="A50" s="20" t="s">
        <v>286</v>
      </c>
      <c r="B50" s="20" t="s">
        <v>315</v>
      </c>
      <c r="C50" s="21"/>
      <c r="D50" s="22">
        <v>35</v>
      </c>
      <c r="E50" s="22">
        <v>25</v>
      </c>
      <c r="F50" s="21">
        <v>20</v>
      </c>
      <c r="G50" s="21"/>
      <c r="H50" s="21">
        <v>25</v>
      </c>
      <c r="I50" s="21">
        <v>50</v>
      </c>
      <c r="J50" s="21"/>
      <c r="K50" s="23">
        <f>SUM(C50:H50)</f>
        <v>105</v>
      </c>
      <c r="L50" s="23">
        <f>COUNT(C50:H50)</f>
        <v>4</v>
      </c>
      <c r="M50" s="23">
        <f>ROUND(K50/L50,1)</f>
        <v>26.3</v>
      </c>
    </row>
    <row r="51" spans="1:13">
      <c r="A51" s="101" t="s">
        <v>199</v>
      </c>
      <c r="B51" s="101" t="s">
        <v>336</v>
      </c>
      <c r="C51" s="22">
        <v>25</v>
      </c>
      <c r="D51" s="21">
        <v>30</v>
      </c>
      <c r="E51" s="21"/>
      <c r="F51" s="22">
        <v>20</v>
      </c>
      <c r="G51" s="21"/>
      <c r="H51" s="21">
        <v>20</v>
      </c>
      <c r="I51" s="21">
        <v>20</v>
      </c>
      <c r="J51" s="21"/>
      <c r="K51" s="23">
        <f>SUM(C51:H51)</f>
        <v>95</v>
      </c>
      <c r="L51" s="23">
        <f>COUNT(C51:H51)</f>
        <v>4</v>
      </c>
      <c r="M51" s="23">
        <f>ROUND(K51/L51,1)</f>
        <v>23.8</v>
      </c>
    </row>
    <row r="52" spans="1:13">
      <c r="A52" s="20" t="s">
        <v>224</v>
      </c>
      <c r="B52" s="20" t="s">
        <v>343</v>
      </c>
      <c r="C52" s="21">
        <v>20</v>
      </c>
      <c r="D52" s="22"/>
      <c r="E52" s="21"/>
      <c r="F52" s="22">
        <v>25</v>
      </c>
      <c r="G52" s="21"/>
      <c r="H52" s="22"/>
      <c r="I52" s="22">
        <v>120</v>
      </c>
      <c r="J52" s="22"/>
      <c r="K52" s="23">
        <f>SUM(C52:H52)</f>
        <v>45</v>
      </c>
      <c r="L52" s="23">
        <f>COUNT(C52:H52)</f>
        <v>2</v>
      </c>
      <c r="M52" s="23">
        <f>ROUND(K52/L52,1)</f>
        <v>22.5</v>
      </c>
    </row>
    <row r="53" spans="1:13">
      <c r="A53" s="20" t="s">
        <v>261</v>
      </c>
      <c r="B53" s="20" t="s">
        <v>364</v>
      </c>
      <c r="C53" s="22"/>
      <c r="D53" s="22">
        <v>25</v>
      </c>
      <c r="E53" s="22"/>
      <c r="F53" s="22">
        <v>20</v>
      </c>
      <c r="G53" s="22"/>
      <c r="H53" s="22"/>
      <c r="I53" s="22">
        <v>10</v>
      </c>
      <c r="J53" s="22"/>
      <c r="K53" s="23">
        <f>SUM(C53:H53)</f>
        <v>45</v>
      </c>
      <c r="L53" s="23">
        <f>COUNT(C53:H53)</f>
        <v>2</v>
      </c>
      <c r="M53" s="23">
        <f>ROUND(K53/L53,1)</f>
        <v>22.5</v>
      </c>
    </row>
    <row r="54" spans="1:13">
      <c r="A54" s="20" t="s">
        <v>261</v>
      </c>
      <c r="B54" s="20" t="s">
        <v>365</v>
      </c>
      <c r="C54" s="22">
        <v>25</v>
      </c>
      <c r="D54" s="22">
        <v>10</v>
      </c>
      <c r="E54" s="22"/>
      <c r="F54" s="22"/>
      <c r="G54" s="22"/>
      <c r="H54" s="22">
        <v>25</v>
      </c>
      <c r="I54" s="22"/>
      <c r="J54" s="22"/>
      <c r="K54" s="23">
        <f>SUM(C54:H54)</f>
        <v>60</v>
      </c>
      <c r="L54" s="23">
        <f>COUNT(C54:H54)</f>
        <v>3</v>
      </c>
      <c r="M54" s="23">
        <f>ROUND(K54/L54,1)</f>
        <v>20</v>
      </c>
    </row>
    <row r="55" spans="1:13">
      <c r="A55" s="20" t="s">
        <v>284</v>
      </c>
      <c r="B55" s="20" t="s">
        <v>354</v>
      </c>
      <c r="C55" s="22"/>
      <c r="D55" s="21"/>
      <c r="E55" s="22">
        <v>15</v>
      </c>
      <c r="F55" s="21">
        <v>15</v>
      </c>
      <c r="G55" s="21"/>
      <c r="H55" s="21"/>
      <c r="I55" s="21">
        <v>30</v>
      </c>
      <c r="J55" s="21"/>
      <c r="K55" s="23">
        <f>SUM(C55:H55)</f>
        <v>30</v>
      </c>
      <c r="L55" s="23">
        <f>COUNT(C55:H55)</f>
        <v>2</v>
      </c>
      <c r="M55" s="23">
        <f>ROUND(K55/L55,1)</f>
        <v>15</v>
      </c>
    </row>
    <row r="56" spans="1:13">
      <c r="A56" s="109" t="s">
        <v>282</v>
      </c>
      <c r="B56" s="111" t="s">
        <v>345</v>
      </c>
      <c r="C56" s="21"/>
      <c r="D56" s="21"/>
      <c r="E56" s="22"/>
      <c r="F56" s="21"/>
      <c r="G56" s="22"/>
      <c r="H56" s="21"/>
      <c r="I56" s="21"/>
      <c r="J56" s="21"/>
      <c r="K56" s="23">
        <f>SUM(C56:H56)</f>
        <v>0</v>
      </c>
      <c r="L56" s="23">
        <f>COUNT(C56:H56)</f>
        <v>0</v>
      </c>
      <c r="M56" s="23" t="e">
        <f>ROUND(K56/L56,1)</f>
        <v>#DIV/0!</v>
      </c>
    </row>
    <row r="57" spans="1:13">
      <c r="A57" s="99" t="s">
        <v>284</v>
      </c>
      <c r="B57" s="97" t="s">
        <v>350</v>
      </c>
      <c r="C57" s="22"/>
      <c r="D57" s="21"/>
      <c r="E57" s="21"/>
      <c r="F57" s="22"/>
      <c r="G57" s="21"/>
      <c r="H57" s="21"/>
      <c r="I57" s="21"/>
      <c r="J57" s="21"/>
      <c r="K57" s="23">
        <f>SUM(C57:H57)</f>
        <v>0</v>
      </c>
      <c r="L57" s="23">
        <f>COUNT(C57:H57)</f>
        <v>0</v>
      </c>
      <c r="M57" s="23" t="e">
        <f>ROUND(K57/L57,1)</f>
        <v>#DIV/0!</v>
      </c>
    </row>
    <row r="58" spans="1:13">
      <c r="A58" s="99"/>
      <c r="B58" s="97"/>
      <c r="C58" s="22"/>
      <c r="D58" s="21"/>
      <c r="E58" s="22"/>
      <c r="F58" s="21"/>
      <c r="G58" s="21"/>
      <c r="H58" s="21"/>
      <c r="I58" s="21"/>
      <c r="J58" s="21"/>
      <c r="K58" s="23">
        <f>SUM(C58:H58)</f>
        <v>0</v>
      </c>
      <c r="L58" s="23">
        <f>COUNT(C58:H58)</f>
        <v>0</v>
      </c>
      <c r="M58" s="23" t="e">
        <f>ROUND(K58/L58,1)</f>
        <v>#DIV/0!</v>
      </c>
    </row>
    <row r="59" spans="1:13">
      <c r="A59" s="99"/>
      <c r="B59" s="97"/>
      <c r="C59" s="21"/>
      <c r="D59" s="21"/>
      <c r="E59" s="21"/>
      <c r="F59" s="22"/>
      <c r="G59" s="22"/>
      <c r="H59" s="21"/>
      <c r="I59" s="21"/>
      <c r="J59" s="21"/>
      <c r="K59" s="23">
        <f>SUM(C59:H59)</f>
        <v>0</v>
      </c>
      <c r="L59" s="23">
        <f>COUNT(C59:H59)</f>
        <v>0</v>
      </c>
      <c r="M59" s="23" t="e">
        <f>ROUND(K59/L59,1)</f>
        <v>#DIV/0!</v>
      </c>
    </row>
    <row r="60" spans="1:13">
      <c r="A60" s="110"/>
      <c r="B60" s="20"/>
      <c r="C60" s="22"/>
      <c r="D60" s="21"/>
      <c r="E60" s="21"/>
      <c r="F60" s="22"/>
      <c r="G60" s="21"/>
      <c r="H60" s="21"/>
      <c r="I60" s="21"/>
      <c r="J60" s="21"/>
      <c r="K60" s="23">
        <f>SUM(C60:H60)</f>
        <v>0</v>
      </c>
      <c r="L60" s="23">
        <f>COUNT(C60:H60)</f>
        <v>0</v>
      </c>
      <c r="M60" s="23" t="e">
        <f>ROUND(K60/L60,1)</f>
        <v>#DIV/0!</v>
      </c>
    </row>
    <row r="61" spans="1:13">
      <c r="A61" s="20"/>
      <c r="B61" s="20"/>
      <c r="C61" s="21"/>
      <c r="D61" s="22"/>
      <c r="E61" s="22"/>
      <c r="F61" s="21"/>
      <c r="G61" s="21"/>
      <c r="H61" s="22"/>
      <c r="I61" s="22"/>
      <c r="J61" s="22"/>
      <c r="K61" s="23">
        <f>SUM(C61:H61)</f>
        <v>0</v>
      </c>
      <c r="L61" s="23">
        <f>COUNT(C61:H61)</f>
        <v>0</v>
      </c>
      <c r="M61" s="23" t="e">
        <f>ROUND(K61/L61,1)</f>
        <v>#DIV/0!</v>
      </c>
    </row>
    <row r="62" spans="1:13">
      <c r="A62" s="20"/>
      <c r="B62" s="20"/>
      <c r="C62" s="22"/>
      <c r="D62" s="21"/>
      <c r="E62" s="21"/>
      <c r="F62" s="21"/>
      <c r="G62" s="21"/>
      <c r="H62" s="22"/>
      <c r="I62" s="22"/>
      <c r="J62" s="22"/>
      <c r="K62" s="23">
        <f>SUM(C62:H62)</f>
        <v>0</v>
      </c>
      <c r="L62" s="23">
        <f>COUNT(C62:H62)</f>
        <v>0</v>
      </c>
      <c r="M62" s="23" t="e">
        <f>ROUND(K62/L62,1)</f>
        <v>#DIV/0!</v>
      </c>
    </row>
    <row r="63" spans="1:13">
      <c r="A63" s="20"/>
      <c r="B63" s="20"/>
      <c r="C63" s="22"/>
      <c r="D63" s="21"/>
      <c r="E63" s="22"/>
      <c r="F63" s="21"/>
      <c r="G63" s="21"/>
      <c r="H63" s="21"/>
      <c r="I63" s="21"/>
      <c r="J63" s="21"/>
      <c r="K63" s="23">
        <f>SUM(C63:H63)</f>
        <v>0</v>
      </c>
      <c r="L63" s="23">
        <f>COUNT(C63:H63)</f>
        <v>0</v>
      </c>
      <c r="M63" s="23" t="e">
        <f>ROUND(K63/L63,1)</f>
        <v>#DIV/0!</v>
      </c>
    </row>
    <row r="64" spans="1:13">
      <c r="A64" s="32"/>
      <c r="B64" s="20"/>
      <c r="C64" s="22"/>
      <c r="D64" s="21"/>
      <c r="E64" s="21"/>
      <c r="F64" s="22"/>
      <c r="G64" s="21"/>
      <c r="H64" s="21"/>
      <c r="I64" s="21"/>
      <c r="J64" s="21"/>
      <c r="K64" s="23">
        <f>SUM(C64:H64)</f>
        <v>0</v>
      </c>
      <c r="L64" s="23">
        <f>COUNT(C64:H64)</f>
        <v>0</v>
      </c>
      <c r="M64" s="23" t="e">
        <f>ROUND(K64/L64,1)</f>
        <v>#DIV/0!</v>
      </c>
    </row>
    <row r="65" spans="1:13">
      <c r="A65" s="20"/>
      <c r="B65" s="20"/>
      <c r="C65" s="21"/>
      <c r="D65" s="21"/>
      <c r="E65" s="22"/>
      <c r="F65" s="21"/>
      <c r="G65" s="21"/>
      <c r="H65" s="22"/>
      <c r="I65" s="22"/>
      <c r="J65" s="22"/>
      <c r="K65" s="23">
        <f>SUM(C65:H65)</f>
        <v>0</v>
      </c>
      <c r="L65" s="23">
        <f>COUNT(C65:H65)</f>
        <v>0</v>
      </c>
      <c r="M65" s="23" t="e">
        <f>ROUND(K65/L65,1)</f>
        <v>#DIV/0!</v>
      </c>
    </row>
    <row r="66" spans="1:13">
      <c r="A66" s="20"/>
      <c r="B66" s="20"/>
      <c r="C66" s="21"/>
      <c r="D66" s="22"/>
      <c r="E66" s="21"/>
      <c r="F66" s="21"/>
      <c r="G66" s="22"/>
      <c r="H66" s="22"/>
      <c r="I66" s="22"/>
      <c r="J66" s="22"/>
      <c r="K66" s="23">
        <f>SUM(C66:H66)</f>
        <v>0</v>
      </c>
      <c r="L66" s="23">
        <f>COUNT(C66:H66)</f>
        <v>0</v>
      </c>
      <c r="M66" s="23" t="e">
        <f>ROUND(K66/L66,1)</f>
        <v>#DIV/0!</v>
      </c>
    </row>
    <row r="67" spans="1:13">
      <c r="A67" s="20"/>
      <c r="B67" s="20"/>
      <c r="C67" s="21"/>
      <c r="D67" s="21"/>
      <c r="E67" s="21"/>
      <c r="F67" s="22"/>
      <c r="G67" s="21"/>
      <c r="H67" s="22"/>
      <c r="I67" s="22"/>
      <c r="J67" s="22"/>
      <c r="K67" s="23">
        <f>SUM(C67:H67)</f>
        <v>0</v>
      </c>
      <c r="L67" s="23">
        <f>COUNT(C67:H67)</f>
        <v>0</v>
      </c>
      <c r="M67" s="23" t="e">
        <f>ROUND(K67/L67,1)</f>
        <v>#DIV/0!</v>
      </c>
    </row>
    <row r="68" spans="1:13">
      <c r="A68" s="20"/>
      <c r="B68" s="20"/>
      <c r="C68" s="21"/>
      <c r="D68" s="21"/>
      <c r="E68" s="22"/>
      <c r="F68" s="21"/>
      <c r="G68" s="21"/>
      <c r="H68" s="22"/>
      <c r="I68" s="22"/>
      <c r="J68" s="22"/>
      <c r="K68" s="23">
        <f>SUM(C68:H68)</f>
        <v>0</v>
      </c>
      <c r="L68" s="23">
        <f>COUNT(C68:H68)</f>
        <v>0</v>
      </c>
      <c r="M68" s="23" t="e">
        <f>ROUND(K68/L68,1)</f>
        <v>#DIV/0!</v>
      </c>
    </row>
    <row r="69" spans="1:13">
      <c r="A69" s="24"/>
      <c r="B69" s="20"/>
      <c r="C69" s="22"/>
      <c r="D69" s="21"/>
      <c r="E69" s="22"/>
      <c r="F69" s="21"/>
      <c r="G69" s="21"/>
      <c r="H69" s="21"/>
      <c r="I69" s="21"/>
      <c r="J69" s="21"/>
      <c r="K69" s="23">
        <f>SUM(C69:H69)</f>
        <v>0</v>
      </c>
      <c r="L69" s="23">
        <f>COUNT(C69:H69)</f>
        <v>0</v>
      </c>
      <c r="M69" s="23" t="e">
        <f>ROUND(K69/L69,1)</f>
        <v>#DIV/0!</v>
      </c>
    </row>
    <row r="70" spans="1:13">
      <c r="A70" s="32"/>
      <c r="B70" s="20"/>
      <c r="C70" s="21"/>
      <c r="D70" s="21"/>
      <c r="E70" s="22"/>
      <c r="F70" s="22"/>
      <c r="G70" s="22"/>
      <c r="H70" s="22"/>
      <c r="I70" s="22"/>
      <c r="J70" s="22"/>
      <c r="K70" s="23">
        <f>SUM(C70:H70)</f>
        <v>0</v>
      </c>
      <c r="L70" s="23">
        <f>COUNT(C70:H70)</f>
        <v>0</v>
      </c>
      <c r="M70" s="23" t="e">
        <f>ROUND(K70/L70,1)</f>
        <v>#DIV/0!</v>
      </c>
    </row>
    <row r="71" spans="1:13">
      <c r="A71" s="20"/>
      <c r="B71" s="20"/>
      <c r="C71" s="22"/>
      <c r="D71" s="21"/>
      <c r="E71" s="22"/>
      <c r="F71" s="21"/>
      <c r="G71" s="21"/>
      <c r="H71" s="21"/>
      <c r="I71" s="21"/>
      <c r="J71" s="21"/>
      <c r="K71" s="23">
        <f>SUM(C71:H71)</f>
        <v>0</v>
      </c>
      <c r="L71" s="23">
        <f>COUNT(C71:H71)</f>
        <v>0</v>
      </c>
      <c r="M71" s="23" t="e">
        <f>ROUND(K71/L71,1)</f>
        <v>#DIV/0!</v>
      </c>
    </row>
    <row r="72" spans="1:13">
      <c r="A72" s="20"/>
      <c r="B72" s="20"/>
      <c r="C72" s="21"/>
      <c r="D72" s="10"/>
      <c r="E72" s="21"/>
      <c r="F72" s="22"/>
      <c r="G72" s="21"/>
      <c r="H72" s="22"/>
      <c r="I72" s="22"/>
      <c r="J72" s="22"/>
      <c r="K72" s="23">
        <f>SUM(C72:H72)</f>
        <v>0</v>
      </c>
      <c r="L72" s="23">
        <f>COUNT(C72:H72)</f>
        <v>0</v>
      </c>
      <c r="M72" s="23" t="e">
        <f>ROUND(K72/L72,1)</f>
        <v>#DIV/0!</v>
      </c>
    </row>
    <row r="73" spans="1:13">
      <c r="A73" s="20"/>
      <c r="B73" s="20"/>
      <c r="C73" s="22"/>
      <c r="D73" s="21"/>
      <c r="E73" s="21"/>
      <c r="F73" s="22"/>
      <c r="G73" s="21"/>
      <c r="H73" s="21"/>
      <c r="I73" s="21"/>
      <c r="J73" s="21"/>
      <c r="K73" s="23">
        <f>SUM(C73:H73)</f>
        <v>0</v>
      </c>
      <c r="L73" s="23">
        <f>COUNT(C73:H73)</f>
        <v>0</v>
      </c>
      <c r="M73" s="23" t="e">
        <f>ROUND(K73/L73,1)</f>
        <v>#DIV/0!</v>
      </c>
    </row>
    <row r="74" spans="1:13">
      <c r="A74" s="20"/>
      <c r="B74" s="20"/>
      <c r="C74" s="22"/>
      <c r="D74" s="22"/>
      <c r="E74" s="21"/>
      <c r="F74" s="21"/>
      <c r="G74" s="21"/>
      <c r="H74" s="21"/>
      <c r="I74" s="21"/>
      <c r="J74" s="21"/>
      <c r="K74" s="23">
        <f>SUM(C74:H74)</f>
        <v>0</v>
      </c>
      <c r="L74" s="23">
        <f>COUNT(C74:H74)</f>
        <v>0</v>
      </c>
      <c r="M74" s="23" t="e">
        <f>ROUND(K74/L74,1)</f>
        <v>#DIV/0!</v>
      </c>
    </row>
    <row r="75" spans="1:13">
      <c r="A75" s="20"/>
      <c r="B75" s="20"/>
      <c r="C75" s="22"/>
      <c r="D75" s="22"/>
      <c r="E75" s="21"/>
      <c r="F75" s="21"/>
      <c r="G75" s="21"/>
      <c r="H75" s="21"/>
      <c r="I75" s="21"/>
      <c r="J75" s="21"/>
      <c r="K75" s="23">
        <f>SUM(C75:H75)</f>
        <v>0</v>
      </c>
      <c r="L75" s="23">
        <f>COUNT(C75:H75)</f>
        <v>0</v>
      </c>
      <c r="M75" s="23" t="e">
        <f>ROUND(K75/L75,1)</f>
        <v>#DIV/0!</v>
      </c>
    </row>
    <row r="76" spans="1:13">
      <c r="A76" s="20"/>
      <c r="B76" s="20"/>
      <c r="C76" s="22"/>
      <c r="D76" s="22"/>
      <c r="E76" s="22"/>
      <c r="F76" s="22"/>
      <c r="G76" s="22"/>
      <c r="H76" s="22"/>
      <c r="I76" s="22"/>
      <c r="J76" s="22"/>
      <c r="K76" s="23">
        <f>SUM(C76:H76)</f>
        <v>0</v>
      </c>
      <c r="L76" s="23">
        <f>COUNT(C76:H76)</f>
        <v>0</v>
      </c>
      <c r="M76" s="23" t="e">
        <f>ROUND(K76/L76,1)</f>
        <v>#DIV/0!</v>
      </c>
    </row>
    <row r="77" spans="1:13">
      <c r="A77" s="20"/>
      <c r="B77" s="20"/>
      <c r="C77" s="21"/>
      <c r="D77" s="22"/>
      <c r="E77" s="21"/>
      <c r="F77" s="21"/>
      <c r="G77" s="22"/>
      <c r="H77" s="21"/>
      <c r="I77" s="21"/>
      <c r="J77" s="21"/>
      <c r="K77" s="23">
        <f>SUM(C77:H77)</f>
        <v>0</v>
      </c>
      <c r="L77" s="23">
        <f>COUNT(C77:H77)</f>
        <v>0</v>
      </c>
      <c r="M77" s="23" t="e">
        <f>ROUND(K77/L77,1)</f>
        <v>#DIV/0!</v>
      </c>
    </row>
    <row r="78" spans="1:13">
      <c r="A78" s="20"/>
      <c r="B78" s="20"/>
      <c r="C78" s="21"/>
      <c r="D78" s="22"/>
      <c r="E78" s="21"/>
      <c r="F78" s="21"/>
      <c r="G78" s="22"/>
      <c r="H78" s="21"/>
      <c r="I78" s="21"/>
      <c r="J78" s="21"/>
      <c r="K78" s="23">
        <f>SUM(C78:H78)</f>
        <v>0</v>
      </c>
      <c r="L78" s="23">
        <f>COUNT(C78:H78)</f>
        <v>0</v>
      </c>
      <c r="M78" s="23" t="e">
        <f>ROUND(K78/L78,1)</f>
        <v>#DIV/0!</v>
      </c>
    </row>
    <row r="79" spans="1:13">
      <c r="A79" s="20"/>
      <c r="B79" s="20"/>
      <c r="C79" s="22"/>
      <c r="D79" s="21"/>
      <c r="E79" s="21"/>
      <c r="F79" s="21"/>
      <c r="G79" s="22"/>
      <c r="H79" s="21"/>
      <c r="I79" s="21"/>
      <c r="J79" s="21"/>
      <c r="K79" s="23">
        <f>SUM(C79:H79)</f>
        <v>0</v>
      </c>
      <c r="L79" s="23">
        <f>COUNT(C79:H79)</f>
        <v>0</v>
      </c>
      <c r="M79" s="23" t="e">
        <f>ROUND(K79/L79,1)</f>
        <v>#DIV/0!</v>
      </c>
    </row>
    <row r="80" spans="1:13">
      <c r="A80" s="20"/>
      <c r="B80" s="20"/>
      <c r="C80" s="22"/>
      <c r="D80" s="22"/>
      <c r="E80" s="21"/>
      <c r="F80" s="21"/>
      <c r="G80" s="21"/>
      <c r="H80" s="21"/>
      <c r="I80" s="21"/>
      <c r="J80" s="21"/>
      <c r="K80" s="23">
        <f>SUM(C80:H80)</f>
        <v>0</v>
      </c>
      <c r="L80" s="23">
        <f>COUNT(C80:H80)</f>
        <v>0</v>
      </c>
      <c r="M80" s="23" t="e">
        <f>ROUND(K80/L80,1)</f>
        <v>#DIV/0!</v>
      </c>
    </row>
    <row r="81" spans="1:13">
      <c r="A81" s="20"/>
      <c r="B81" s="20"/>
      <c r="C81" s="21"/>
      <c r="D81" s="22"/>
      <c r="E81" s="22"/>
      <c r="F81" s="21"/>
      <c r="G81" s="21"/>
      <c r="H81" s="21"/>
      <c r="I81" s="21"/>
      <c r="J81" s="21"/>
      <c r="K81" s="23">
        <f>SUM(C81:H81)</f>
        <v>0</v>
      </c>
      <c r="L81" s="23">
        <f>COUNT(C81:H81)</f>
        <v>0</v>
      </c>
      <c r="M81" s="23" t="e">
        <f>ROUND(K81/L81,1)</f>
        <v>#DIV/0!</v>
      </c>
    </row>
    <row r="82" spans="1:13">
      <c r="A82" s="20"/>
      <c r="B82" s="20"/>
      <c r="C82" s="21"/>
      <c r="D82" s="21"/>
      <c r="E82" s="22"/>
      <c r="F82" s="21"/>
      <c r="G82" s="21"/>
      <c r="H82" s="22"/>
      <c r="I82" s="22"/>
      <c r="J82" s="22"/>
      <c r="K82" s="23">
        <f>SUM(C82:H82)</f>
        <v>0</v>
      </c>
      <c r="L82" s="23">
        <f>COUNT(C82:H82)</f>
        <v>0</v>
      </c>
      <c r="M82" s="23" t="e">
        <f>ROUND(K82/L82,1)</f>
        <v>#DIV/0!</v>
      </c>
    </row>
    <row r="83" spans="1:13">
      <c r="A83" s="20"/>
      <c r="B83" s="20"/>
      <c r="C83" s="21"/>
      <c r="D83" s="21"/>
      <c r="E83" s="21"/>
      <c r="F83" s="21"/>
      <c r="G83" s="22"/>
      <c r="H83" s="22"/>
      <c r="I83" s="22"/>
      <c r="J83" s="22"/>
      <c r="K83" s="23">
        <f>SUM(C83:H83)</f>
        <v>0</v>
      </c>
      <c r="L83" s="23">
        <f>COUNT(C83:H83)</f>
        <v>0</v>
      </c>
      <c r="M83" s="23" t="e">
        <f>ROUND(K83/L83,1)</f>
        <v>#DIV/0!</v>
      </c>
    </row>
    <row r="84" spans="1:13">
      <c r="A84" s="20"/>
      <c r="B84" s="20"/>
      <c r="C84" s="22"/>
      <c r="D84" s="22"/>
      <c r="E84" s="21"/>
      <c r="F84" s="21"/>
      <c r="G84" s="21"/>
      <c r="H84" s="21"/>
      <c r="I84" s="21"/>
      <c r="J84" s="21"/>
      <c r="K84" s="23">
        <f>SUM(C84:H84)</f>
        <v>0</v>
      </c>
      <c r="L84" s="23">
        <f>COUNT(C84:H84)</f>
        <v>0</v>
      </c>
      <c r="M84" s="23" t="e">
        <f>ROUND(K84/L84,1)</f>
        <v>#DIV/0!</v>
      </c>
    </row>
    <row r="85" spans="1:13">
      <c r="A85" s="20"/>
      <c r="B85" s="20"/>
      <c r="C85" s="22"/>
      <c r="D85" s="22"/>
      <c r="E85" s="22"/>
      <c r="F85" s="21"/>
      <c r="G85" s="21"/>
      <c r="H85" s="21"/>
      <c r="I85" s="21"/>
      <c r="J85" s="21"/>
      <c r="K85" s="23">
        <f>SUM(C85:H85)</f>
        <v>0</v>
      </c>
      <c r="L85" s="23">
        <f>COUNT(C85:H85)</f>
        <v>0</v>
      </c>
      <c r="M85" s="23" t="e">
        <f>ROUND(K85/L85,1)</f>
        <v>#DIV/0!</v>
      </c>
    </row>
    <row r="86" spans="1:13">
      <c r="A86" s="20"/>
      <c r="B86" s="20"/>
      <c r="C86" s="21"/>
      <c r="D86" s="21"/>
      <c r="E86" s="21"/>
      <c r="F86" s="22"/>
      <c r="G86" s="22"/>
      <c r="H86" s="21"/>
      <c r="I86" s="21"/>
      <c r="J86" s="21"/>
      <c r="K86" s="23">
        <f>SUM(C86:H86)</f>
        <v>0</v>
      </c>
      <c r="L86" s="23">
        <f>COUNT(C86:H86)</f>
        <v>0</v>
      </c>
      <c r="M86" s="23" t="e">
        <f>ROUND(K86/L86,1)</f>
        <v>#DIV/0!</v>
      </c>
    </row>
    <row r="87" spans="1:13">
      <c r="A87" s="20"/>
      <c r="B87" s="20"/>
      <c r="C87" s="21"/>
      <c r="D87" s="22"/>
      <c r="E87" s="21"/>
      <c r="F87" s="21"/>
      <c r="G87" s="21"/>
      <c r="H87" s="21"/>
      <c r="I87" s="21"/>
      <c r="J87" s="21"/>
      <c r="K87" s="23">
        <f>SUM(C87:H87)</f>
        <v>0</v>
      </c>
      <c r="L87" s="23">
        <f>COUNT(C87:H87)</f>
        <v>0</v>
      </c>
      <c r="M87" s="23" t="e">
        <f>ROUND(K87/L87,1)</f>
        <v>#DIV/0!</v>
      </c>
    </row>
    <row r="88" spans="1:13">
      <c r="A88" s="20"/>
      <c r="B88" s="20"/>
      <c r="C88" s="21"/>
      <c r="D88" s="21"/>
      <c r="E88" s="21"/>
      <c r="F88" s="22"/>
      <c r="G88" s="21"/>
      <c r="H88" s="22"/>
      <c r="I88" s="22"/>
      <c r="J88" s="22"/>
      <c r="K88" s="23">
        <f>SUM(C88:H88)</f>
        <v>0</v>
      </c>
      <c r="L88" s="23">
        <f>COUNT(C88:H88)</f>
        <v>0</v>
      </c>
      <c r="M88" s="23" t="e">
        <f>ROUND(K88/L88,1)</f>
        <v>#DIV/0!</v>
      </c>
    </row>
    <row r="89" spans="1:13">
      <c r="A89" s="20"/>
      <c r="B89" s="20"/>
      <c r="C89" s="22"/>
      <c r="D89" s="22"/>
      <c r="E89" s="22"/>
      <c r="F89" s="22"/>
      <c r="G89" s="22"/>
      <c r="H89" s="22"/>
      <c r="I89" s="22"/>
      <c r="J89" s="22"/>
      <c r="K89" s="23">
        <f>SUM(C89:H89)</f>
        <v>0</v>
      </c>
      <c r="L89" s="23">
        <f>COUNT(C89:H89)</f>
        <v>0</v>
      </c>
      <c r="M89" s="23" t="e">
        <f>ROUND(K89/L89,1)</f>
        <v>#DIV/0!</v>
      </c>
    </row>
    <row r="90" spans="1:13">
      <c r="A90" s="20"/>
      <c r="B90" s="20"/>
      <c r="C90" s="21"/>
      <c r="D90" s="21"/>
      <c r="E90" s="21"/>
      <c r="F90" s="21"/>
      <c r="G90" s="22"/>
      <c r="H90" s="22"/>
      <c r="I90" s="22"/>
      <c r="J90" s="22"/>
      <c r="K90" s="23">
        <f>SUM(C90:H90)</f>
        <v>0</v>
      </c>
      <c r="L90" s="23">
        <f>COUNT(C90:H90)</f>
        <v>0</v>
      </c>
      <c r="M90" s="23" t="e">
        <f>ROUND(K90/L90,1)</f>
        <v>#DIV/0!</v>
      </c>
    </row>
    <row r="91" spans="1:13">
      <c r="A91" s="20"/>
      <c r="B91" s="20"/>
      <c r="C91" s="21"/>
      <c r="D91" s="21"/>
      <c r="E91" s="22"/>
      <c r="F91" s="21"/>
      <c r="G91" s="22"/>
      <c r="H91" s="21"/>
      <c r="I91" s="21"/>
      <c r="J91" s="21"/>
      <c r="K91" s="23">
        <f>SUM(C91:H91)</f>
        <v>0</v>
      </c>
      <c r="L91" s="23">
        <f>COUNT(C91:H91)</f>
        <v>0</v>
      </c>
      <c r="M91" s="23" t="e">
        <f>ROUND(K91/L91,1)</f>
        <v>#DIV/0!</v>
      </c>
    </row>
    <row r="92" spans="1:13">
      <c r="A92" s="20"/>
      <c r="B92" s="20"/>
      <c r="C92" s="22"/>
      <c r="D92" s="22"/>
      <c r="E92" s="22"/>
      <c r="F92" s="22"/>
      <c r="G92" s="22"/>
      <c r="H92" s="22"/>
      <c r="I92" s="22"/>
      <c r="J92" s="22"/>
      <c r="K92" s="23">
        <f>SUM(C92:H92)</f>
        <v>0</v>
      </c>
      <c r="L92" s="23">
        <f>COUNT(C92:H92)</f>
        <v>0</v>
      </c>
      <c r="M92" s="23" t="e">
        <f>ROUND(K92/L92,1)</f>
        <v>#DIV/0!</v>
      </c>
    </row>
    <row r="93" spans="1:13">
      <c r="A93" s="20"/>
      <c r="B93" s="20"/>
      <c r="C93" s="22"/>
      <c r="D93" s="21"/>
      <c r="E93" s="22"/>
      <c r="F93" s="21"/>
      <c r="G93" s="21"/>
      <c r="H93" s="21"/>
      <c r="I93" s="21"/>
      <c r="J93" s="21"/>
      <c r="K93" s="23">
        <f>SUM(C93:H93)</f>
        <v>0</v>
      </c>
      <c r="L93" s="23">
        <f>COUNT(C93:H93)</f>
        <v>0</v>
      </c>
      <c r="M93" s="23" t="e">
        <f>ROUND(K93/L93,1)</f>
        <v>#DIV/0!</v>
      </c>
    </row>
    <row r="94" spans="1:13">
      <c r="A94" s="20"/>
      <c r="B94" s="20"/>
      <c r="C94" s="21"/>
      <c r="D94" s="21"/>
      <c r="E94" s="22"/>
      <c r="F94" s="21"/>
      <c r="G94" s="21"/>
      <c r="H94" s="22"/>
      <c r="I94" s="22"/>
      <c r="J94" s="22"/>
      <c r="K94" s="23">
        <f>SUM(C94:H94)</f>
        <v>0</v>
      </c>
      <c r="L94" s="23">
        <f>COUNT(C94:H94)</f>
        <v>0</v>
      </c>
      <c r="M94" s="23" t="e">
        <f>ROUND(K94/L94,1)</f>
        <v>#DIV/0!</v>
      </c>
    </row>
    <row r="95" spans="1:13">
      <c r="A95" s="20"/>
      <c r="B95" s="20"/>
      <c r="C95" s="22"/>
      <c r="D95" s="21"/>
      <c r="E95" s="21"/>
      <c r="F95" s="21"/>
      <c r="G95" s="22"/>
      <c r="H95" s="21"/>
      <c r="I95" s="21"/>
      <c r="J95" s="21"/>
      <c r="K95" s="23">
        <f>SUM(C95:H95)</f>
        <v>0</v>
      </c>
      <c r="L95" s="23">
        <f>COUNT(C95:H95)</f>
        <v>0</v>
      </c>
      <c r="M95" s="23" t="e">
        <f>ROUND(K95/L95,1)</f>
        <v>#DIV/0!</v>
      </c>
    </row>
    <row r="96" spans="1:13">
      <c r="A96" s="20"/>
      <c r="B96" s="20"/>
      <c r="C96" s="21"/>
      <c r="D96" s="21"/>
      <c r="E96" s="21"/>
      <c r="F96" s="21"/>
      <c r="G96" s="22"/>
      <c r="H96" s="22"/>
      <c r="I96" s="22"/>
      <c r="J96" s="22"/>
      <c r="K96" s="23">
        <f>SUM(C96:H96)</f>
        <v>0</v>
      </c>
      <c r="L96" s="23">
        <f>COUNT(C96:H96)</f>
        <v>0</v>
      </c>
      <c r="M96" s="23" t="e">
        <f>ROUND(K96/L96,1)</f>
        <v>#DIV/0!</v>
      </c>
    </row>
    <row r="97" spans="1:13">
      <c r="A97" s="20"/>
      <c r="B97" s="20"/>
      <c r="C97" s="22"/>
      <c r="D97" s="22"/>
      <c r="E97" s="22"/>
      <c r="F97" s="22"/>
      <c r="G97" s="22"/>
      <c r="H97" s="22"/>
      <c r="I97" s="22"/>
      <c r="J97" s="22"/>
      <c r="K97" s="23">
        <f>SUM(C97:H97)</f>
        <v>0</v>
      </c>
      <c r="L97" s="23">
        <f>COUNT(C97:H97)</f>
        <v>0</v>
      </c>
      <c r="M97" s="23" t="e">
        <f>ROUND(K97/L97,1)</f>
        <v>#DIV/0!</v>
      </c>
    </row>
    <row r="98" spans="1:13">
      <c r="A98" s="20"/>
      <c r="B98" s="20"/>
      <c r="C98" s="22"/>
      <c r="D98" s="22"/>
      <c r="E98" s="21"/>
      <c r="F98" s="21"/>
      <c r="G98" s="21"/>
      <c r="H98" s="21"/>
      <c r="I98" s="21"/>
      <c r="J98" s="21"/>
      <c r="K98" s="23">
        <f>SUM(C98:H98)</f>
        <v>0</v>
      </c>
      <c r="L98" s="23">
        <f>COUNT(C98:H98)</f>
        <v>0</v>
      </c>
      <c r="M98" s="23" t="e">
        <f>ROUND(K98/L98,1)</f>
        <v>#DIV/0!</v>
      </c>
    </row>
    <row r="99" spans="1:13">
      <c r="A99" s="20"/>
      <c r="B99" s="20"/>
      <c r="C99" s="22"/>
      <c r="D99" s="21"/>
      <c r="E99" s="21"/>
      <c r="F99" s="21"/>
      <c r="G99" s="22"/>
      <c r="H99" s="22"/>
      <c r="I99" s="22"/>
      <c r="J99" s="22"/>
      <c r="K99" s="23">
        <f>SUM(C99:H99)</f>
        <v>0</v>
      </c>
      <c r="L99" s="23">
        <f>COUNT(C99:H99)</f>
        <v>0</v>
      </c>
      <c r="M99" s="23" t="e">
        <f>ROUND(K99/L99,1)</f>
        <v>#DIV/0!</v>
      </c>
    </row>
    <row r="100" spans="1:13">
      <c r="A100" s="20"/>
      <c r="B100" s="20"/>
      <c r="C100" s="21"/>
      <c r="D100" s="22"/>
      <c r="E100" s="21"/>
      <c r="F100" s="21"/>
      <c r="G100" s="22"/>
      <c r="H100" s="21"/>
      <c r="I100" s="21"/>
      <c r="J100" s="21"/>
      <c r="K100" s="23">
        <f>SUM(C100:H100)</f>
        <v>0</v>
      </c>
      <c r="L100" s="23">
        <f>COUNT(C100:H100)</f>
        <v>0</v>
      </c>
      <c r="M100" s="23" t="e">
        <f>ROUND(K100/L100,1)</f>
        <v>#DIV/0!</v>
      </c>
    </row>
    <row r="101" spans="1:13">
      <c r="A101" s="20"/>
      <c r="B101" s="20"/>
      <c r="C101" s="22"/>
      <c r="D101" s="22"/>
      <c r="E101" s="22"/>
      <c r="F101" s="22"/>
      <c r="G101" s="22"/>
      <c r="H101" s="22"/>
      <c r="I101" s="22"/>
      <c r="J101" s="22"/>
      <c r="K101" s="23">
        <v>0</v>
      </c>
      <c r="L101" s="23">
        <v>0</v>
      </c>
      <c r="M101" s="23">
        <v>0</v>
      </c>
    </row>
    <row r="102" spans="1:13">
      <c r="A102" s="20"/>
      <c r="B102" s="20"/>
      <c r="C102" s="21"/>
      <c r="D102" s="21"/>
      <c r="E102" s="21"/>
      <c r="F102" s="22"/>
      <c r="G102" s="22"/>
      <c r="H102" s="21"/>
      <c r="I102" s="21"/>
      <c r="J102" s="21"/>
      <c r="K102" s="23">
        <v>0</v>
      </c>
      <c r="L102" s="23">
        <v>0</v>
      </c>
      <c r="M102" s="23">
        <v>0</v>
      </c>
    </row>
    <row r="103" spans="1:13">
      <c r="A103" s="20"/>
      <c r="B103" s="20"/>
      <c r="C103" s="21"/>
      <c r="D103" s="21"/>
      <c r="E103" s="22"/>
      <c r="F103" s="21"/>
      <c r="G103" s="21"/>
      <c r="H103" s="22"/>
      <c r="I103" s="22"/>
      <c r="J103" s="22"/>
      <c r="K103" s="23">
        <f>SUM(C103:H103)</f>
        <v>0</v>
      </c>
      <c r="L103" s="23">
        <f>COUNT(C103:H103)</f>
        <v>0</v>
      </c>
      <c r="M103" s="23">
        <v>0</v>
      </c>
    </row>
    <row r="104" spans="1:13">
      <c r="A104" s="20"/>
      <c r="B104" s="20"/>
      <c r="C104" s="22"/>
      <c r="D104" s="22"/>
      <c r="E104" s="22"/>
      <c r="F104" s="22"/>
      <c r="G104" s="22"/>
      <c r="H104" s="22"/>
      <c r="I104" s="22"/>
      <c r="J104" s="22"/>
      <c r="K104" s="23">
        <v>0</v>
      </c>
      <c r="L104" s="23">
        <v>0</v>
      </c>
      <c r="M104" s="23">
        <v>0</v>
      </c>
    </row>
    <row r="105" spans="1:13">
      <c r="A105" s="20"/>
      <c r="B105" s="20"/>
      <c r="C105" s="21"/>
      <c r="D105" s="21"/>
      <c r="E105" s="22"/>
      <c r="F105" s="21"/>
      <c r="G105" s="21"/>
      <c r="H105" s="22"/>
      <c r="I105" s="22"/>
      <c r="J105" s="22"/>
      <c r="K105" s="23">
        <f>SUM(C105:H105)</f>
        <v>0</v>
      </c>
      <c r="L105" s="23">
        <f>COUNT(C105:H105)</f>
        <v>0</v>
      </c>
      <c r="M105" s="23">
        <v>0</v>
      </c>
    </row>
  </sheetData>
  <autoFilter ref="A1:M105" xr:uid="{00000000-0009-0000-0000-000006000000}">
    <sortState xmlns:xlrd2="http://schemas.microsoft.com/office/spreadsheetml/2017/richdata2" ref="A2:M105">
      <sortCondition descending="1" ref="M1:M105"/>
    </sortState>
  </autoFilter>
  <conditionalFormatting sqref="C1:J998">
    <cfRule type="notContainsBlanks" dxfId="4" priority="1">
      <formula>LEN(TRIM(C1))&gt;0</formula>
    </cfRule>
  </conditionalFormatting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B729F-DAA0-4540-AABD-5B1EE7BF65CB}">
  <sheetPr>
    <outlinePr summaryBelow="0" summaryRight="0"/>
  </sheetPr>
  <dimension ref="A1:AE32"/>
  <sheetViews>
    <sheetView workbookViewId="0">
      <selection activeCell="B1" sqref="B1"/>
    </sheetView>
  </sheetViews>
  <sheetFormatPr baseColWidth="10" defaultColWidth="12.5703125" defaultRowHeight="15.75" customHeight="1"/>
  <cols>
    <col min="1" max="1" width="15.140625" customWidth="1"/>
    <col min="2" max="2" width="15.28515625" customWidth="1"/>
    <col min="3" max="3" width="37.7109375" bestFit="1" customWidth="1"/>
    <col min="4" max="4" width="4.42578125" customWidth="1"/>
    <col min="5" max="6" width="4.5703125" customWidth="1"/>
    <col min="7" max="7" width="10.42578125" customWidth="1"/>
    <col min="8" max="9" width="5.42578125" customWidth="1"/>
    <col min="10" max="10" width="6.42578125" customWidth="1"/>
    <col min="11" max="11" width="13.42578125" customWidth="1"/>
    <col min="12" max="12" width="2.42578125" hidden="1" customWidth="1"/>
    <col min="13" max="13" width="6.85546875" hidden="1" customWidth="1"/>
    <col min="14" max="14" width="7" hidden="1" customWidth="1"/>
    <col min="15" max="15" width="7.7109375" customWidth="1"/>
    <col min="16" max="16" width="8" customWidth="1"/>
    <col min="18" max="18" width="27.7109375" bestFit="1" customWidth="1"/>
    <col min="20" max="20" width="5.28515625" customWidth="1"/>
    <col min="21" max="21" width="6.140625" customWidth="1"/>
    <col min="22" max="22" width="7.7109375" customWidth="1"/>
    <col min="24" max="24" width="27.7109375" bestFit="1" customWidth="1"/>
    <col min="26" max="26" width="3.42578125" customWidth="1"/>
    <col min="27" max="27" width="9.28515625" customWidth="1"/>
    <col min="28" max="28" width="9.140625" customWidth="1"/>
    <col min="29" max="29" width="9.85546875" customWidth="1"/>
    <col min="30" max="30" width="27.7109375" bestFit="1" customWidth="1"/>
  </cols>
  <sheetData>
    <row r="1" spans="1:31" ht="12.75">
      <c r="A1" s="3" t="s">
        <v>186</v>
      </c>
    </row>
    <row r="2" spans="1:31" ht="15">
      <c r="A2" s="5" t="s">
        <v>187</v>
      </c>
      <c r="B2" s="6" t="s">
        <v>188</v>
      </c>
      <c r="C2" s="6" t="s">
        <v>189</v>
      </c>
      <c r="D2" s="7" t="s">
        <v>190</v>
      </c>
      <c r="E2" s="7" t="s">
        <v>191</v>
      </c>
      <c r="F2" s="7" t="s">
        <v>192</v>
      </c>
      <c r="G2" s="8" t="s">
        <v>193</v>
      </c>
      <c r="H2" s="7" t="s">
        <v>194</v>
      </c>
      <c r="I2" s="7" t="s">
        <v>195</v>
      </c>
      <c r="J2" s="7" t="s">
        <v>196</v>
      </c>
      <c r="O2" t="s">
        <v>197</v>
      </c>
    </row>
    <row r="3" spans="1:31" ht="15">
      <c r="A3" s="9" t="str" cm="1">
        <f t="array" ref="A3">_xlfn.IFS(AND(L3=MAX(L$3:L$5),COUNTIF(L$3:L$5,MAX(L$3:L$5))=1),"1A",AND(L3=MAX(L$3:L$5),M3=MAX(M$3:M$5),COUNTIF(M$3:M$5,MAX(M$3:M$5))=1),"1A",AND(L3=MAX(L$3:L$5),M3=MAX(M$3:M$5),N3=MAX(N$3:N$5),COUNTIF(N$3:N$5,MAX(N$3:N$5))=1),"1A",AND(L3=MAX(L$3:L$5),M3=MAX(M$3:M$5),N3=MAX(N$3:N$5)),"Tirage",AND(L3=MIN(L$3:L$5),COUNTIF(L$3:L$5,MIN(L$3:L$5))=1),"3A",AND(L3=MIN(L$3:L$5),M3=MIN(M$3:M$5),COUNTIF(M$3:M$5,MIN(M$3:M$5))=1),"3A",AND(L3=MIN(L$3:L$5),M3=MIN(M$3:M$5),N3=MIN(N$3:N$5),COUNTIF(N$3:N$5,MIN(N$3:N$5))=1),"3A",AND(L3=MIN(L$3:L$5),M3=MIN(M$3:M$5),N3=MIN(N$3:N$5)),"Tirage",TRUE,"2A")</f>
        <v>1A</v>
      </c>
      <c r="B3" s="10" t="s">
        <v>371</v>
      </c>
      <c r="C3" s="11" t="s">
        <v>372</v>
      </c>
      <c r="D3" s="12">
        <f>SUMIF(Résultats!$D$2:$F$151,B3,Résultats!$J$2:$L$151)</f>
        <v>2</v>
      </c>
      <c r="E3" s="12">
        <f>SUMIF(Résultats!$D$2:$F$151,B3,Résultats!$M$2:$O$151)</f>
        <v>0</v>
      </c>
      <c r="F3" s="12">
        <f>SUMIF(Résultats!$D$2:$F$151,B3,Résultats!$N$2:$P$151)</f>
        <v>0</v>
      </c>
      <c r="G3" s="12">
        <f>SUMIF(Résultats!$D$2:$F$151,B3,Résultats!$I$2:$K$151)</f>
        <v>4</v>
      </c>
      <c r="H3" s="12">
        <f>SUMIF(Résultats!$D$2:$F$151,B3,Résultats!$E$2:$G$151)</f>
        <v>850</v>
      </c>
      <c r="I3" s="12">
        <f>SUMIF(Résultats!$D$2:$F$151,B3,Résultats!$Q$2:$S$151)</f>
        <v>485</v>
      </c>
      <c r="J3" s="12">
        <f t="shared" ref="J3:J5" si="0">H3-I3</f>
        <v>365</v>
      </c>
      <c r="L3">
        <f>_xlfn.PERCENTRANK.INC(G3:G5,G3)</f>
        <v>1</v>
      </c>
      <c r="M3">
        <f>_xlfn.PERCENTRANK.INC(J3:J5,J3)</f>
        <v>1</v>
      </c>
      <c r="N3">
        <f>_xlfn.PERCENTRANK.INC(H3:H5,H3)</f>
        <v>1</v>
      </c>
    </row>
    <row r="4" spans="1:31" ht="15">
      <c r="A4" s="9" t="str" cm="1">
        <f t="array" ref="A4">_xlfn.IFS(AND(L4=MAX(L$3:L$5),COUNTIF(L$3:L$5,MAX(L$3:L$5))=1),"1A",AND(L4=MAX(L$3:L$5),M4=MAX(M$3:M$5),COUNTIF(M$3:M$5,MAX(M$3:M$5))=1),"1A",AND(L4=MAX(L$3:L$5),M4=MAX(M$3:M$5),N4=MAX(N$3:N$5),COUNTIF(N$3:N$5,MAX(N$3:N$5))=1),"1A",AND(L4=MAX(L$3:L$5),M4=MAX(M$3:M$5),N4=MAX(N$3:N$5)),"Tirage",AND(L4=MIN(L$3:L$5),COUNTIF(L$3:L$5,MIN(L$3:L$5))=1),"3A",AND(L4=MIN(L$3:L$5),M4=MIN(M$3:M$5),COUNTIF(M$3:M$5,MIN(M$3:M$5))=1),"3A",AND(L4=MIN(L$3:L$5),M4=MIN(M$3:M$5),N4=MIN(N$3:N$5),COUNTIF(N$3:N$5,MIN(N$3:N$5))=1),"3A",AND(L4=MIN(L$3:L$5),M4=MIN(M$3:M$5),N4=MIN(N$3:N$5)),"Tirage",TRUE,"2A")</f>
        <v>3A</v>
      </c>
      <c r="B4" s="10" t="s">
        <v>373</v>
      </c>
      <c r="C4" s="11" t="s">
        <v>224</v>
      </c>
      <c r="D4" s="12">
        <f>SUMIF(Résultats!$D$2:$F$151,B4,Résultats!$J$2:$L$151)</f>
        <v>0</v>
      </c>
      <c r="E4" s="12">
        <f>SUMIF(Résultats!$D$2:$F$151,B4,Résultats!$M$2:$O$151)</f>
        <v>0</v>
      </c>
      <c r="F4" s="12">
        <f>SUMIF(Résultats!$D$2:$F$151,B4,Résultats!$N$2:$P$151)</f>
        <v>2</v>
      </c>
      <c r="G4" s="12">
        <f>SUMIF(Résultats!$D$2:$F$151,B4,Résultats!$I$2:$K$151)</f>
        <v>0</v>
      </c>
      <c r="H4" s="12">
        <f>SUMIF(Résultats!$D$2:$F$151,B4,Résultats!$E$2:$G$151)</f>
        <v>395</v>
      </c>
      <c r="I4" s="12">
        <f>SUMIF(Résultats!$D$2:$F$151,B4,Résultats!$Q$2:$S$151)</f>
        <v>765</v>
      </c>
      <c r="J4" s="12">
        <f t="shared" si="0"/>
        <v>-370</v>
      </c>
      <c r="L4">
        <f>_xlfn.PERCENTRANK.INC(G3:G5,G4)</f>
        <v>0</v>
      </c>
      <c r="M4">
        <f>_xlfn.PERCENTRANK.INC(J3:J5,J4)</f>
        <v>0</v>
      </c>
      <c r="N4">
        <f>_xlfn.PERCENTRANK.INC(H3:H5,H4)</f>
        <v>0</v>
      </c>
      <c r="O4" s="43" t="s">
        <v>153</v>
      </c>
      <c r="P4" s="44" t="s">
        <v>187</v>
      </c>
      <c r="Q4" s="44" t="s">
        <v>202</v>
      </c>
      <c r="R4" s="44" t="s">
        <v>189</v>
      </c>
      <c r="S4" s="45" t="s">
        <v>203</v>
      </c>
      <c r="AA4" s="43" t="s">
        <v>153</v>
      </c>
      <c r="AB4" s="44" t="s">
        <v>187</v>
      </c>
      <c r="AC4" s="44" t="s">
        <v>202</v>
      </c>
      <c r="AD4" s="44" t="s">
        <v>189</v>
      </c>
      <c r="AE4" s="45" t="s">
        <v>203</v>
      </c>
    </row>
    <row r="5" spans="1:31" ht="15">
      <c r="A5" s="9" t="str" cm="1">
        <f t="array" ref="A5">_xlfn.IFS(AND(L5=MAX(L$3:L$5),COUNTIF(L$3:L$5,MAX(L$3:L$5))=1),"1A",AND(L5=MAX(L$3:L$5),M5=MAX(M$3:M$5),COUNTIF(M$3:M$5,MAX(M$3:M$5))=1),"1A",AND(L5=MAX(L$3:L$5),M5=MAX(M$3:M$5),N5=MAX(N$3:N$5),COUNTIF(N$3:N$5,MAX(N$3:N$5))=1),"1A",AND(L5=MAX(L$3:L$5),M5=MAX(M$3:M$5),N5=MAX(N$3:N$5)),"Tirage",AND(L5=MIN(L$3:L$5),COUNTIF(L$3:L$5,MIN(L$3:L$5))=1),"3A",AND(L5=MIN(L$3:L$5),M5=MIN(M$3:M$5),COUNTIF(M$3:M$5,MIN(M$3:M$5))=1),"3A",AND(L5=MIN(L$3:L$5),M5=MIN(M$3:M$5),N5=MIN(N$3:N$5),COUNTIF(N$3:N$5,MIN(N$3:N$5))=1),"3A",AND(L5=MIN(L$3:L$5),M5=MIN(M$3:M$5),N5=MIN(N$3:N$5)),"Tirage",TRUE,"2A")</f>
        <v>2A</v>
      </c>
      <c r="B5" s="10" t="s">
        <v>374</v>
      </c>
      <c r="C5" s="11" t="s">
        <v>375</v>
      </c>
      <c r="D5" s="12">
        <f>SUMIF(Résultats!$D$2:$F$151,B5,Résultats!$J$2:$L$151)</f>
        <v>1</v>
      </c>
      <c r="E5" s="12">
        <f>SUMIF(Résultats!$D$2:$F$151,B5,Résultats!$M$2:$O$151)</f>
        <v>0</v>
      </c>
      <c r="F5" s="12">
        <f>SUMIF(Résultats!$D$2:$F$151,B5,Résultats!$N$2:$P$151)</f>
        <v>1</v>
      </c>
      <c r="G5" s="12">
        <f>SUMIF(Résultats!$D$2:$F$151,B5,Résultats!$I$2:$K$151)</f>
        <v>2</v>
      </c>
      <c r="H5" s="12">
        <f>SUMIF(Résultats!$D$2:$F$151,B5,Résultats!$E$2:$G$151)</f>
        <v>630</v>
      </c>
      <c r="I5" s="12">
        <f>SUMIF(Résultats!$D$2:$F$151,B5,Résultats!$Q$2:$S$151)</f>
        <v>625</v>
      </c>
      <c r="J5" s="12">
        <f t="shared" si="0"/>
        <v>5</v>
      </c>
      <c r="L5">
        <f>_xlfn.PERCENTRANK.INC(G3:G5,G5)</f>
        <v>0.5</v>
      </c>
      <c r="M5">
        <f>_xlfn.PERCENTRANK.INC(J3:J5,J5)</f>
        <v>0.5</v>
      </c>
      <c r="N5">
        <f>_xlfn.PERCENTRANK.INC(H3:H5,H5)</f>
        <v>0.5</v>
      </c>
      <c r="O5" s="77" t="s">
        <v>206</v>
      </c>
      <c r="P5" s="78" t="s">
        <v>207</v>
      </c>
      <c r="Q5" s="78" t="s">
        <v>376</v>
      </c>
      <c r="R5" s="89" t="str" cm="1">
        <f t="array" ref="R5">_xlfn.IFS(OR(AND(A3=P5,SUM(D3:F3)=2,AND(L3=MAX(L$3:L$5),COUNTIF(L$3:L$5,MAX(L$3:L$5))=1)),AND(A3=P5,SUM(D3:F3)=2,SUM(D4:F4)=2,SUM(D5:F5)=2)),C3,OR(AND(A4=P5,SUM(D4:F4)=2,AND(L4=MAX(L$3:L$5),COUNTIF(L$3:L$5,MAX(L$3:L$5))=1)),AND(A4=P5,SUM(D3:F3)=2,SUM(D4:F4)=2,SUM(D5:F5)=2)),C4,OR(AND(A5=P5,SUM(D5:F5)=2,AND(L5=MAX(L$3:L$5),COUNTIF(L$3:L$5,MAX(L$3:L$5))=1)),AND(A5=P5,SUM(D3:F3)=2,SUM(D4:F4)=2,SUM(D5:F5)=2)),C5,TRUE,"")</f>
        <v>Collège Saint-Hilaire</v>
      </c>
      <c r="S5" s="79">
        <f>Résultats!E68</f>
        <v>300</v>
      </c>
      <c r="AA5" s="48" t="s">
        <v>209</v>
      </c>
      <c r="AB5" s="49" t="s">
        <v>210</v>
      </c>
      <c r="AC5" s="49" t="s">
        <v>377</v>
      </c>
      <c r="AD5" s="49" t="str" cm="1">
        <f t="array" ref="AD5">_xlfn.IFS(Y9&gt;Y10,X9,Y9&lt;Y10,X10,TRUE,"")</f>
        <v>Collège Jean-de-Brébeuf A</v>
      </c>
      <c r="AE5" s="50">
        <f>Résultats!E122</f>
        <v>545</v>
      </c>
    </row>
    <row r="6" spans="1:31" ht="12.75">
      <c r="A6" s="3"/>
      <c r="O6" s="77"/>
      <c r="P6" s="78" t="s">
        <v>212</v>
      </c>
      <c r="Q6" s="78" t="s">
        <v>378</v>
      </c>
      <c r="R6" s="78" t="str" cm="1">
        <f t="array" ref="R6">_xlfn.IFS(AND(A9=P6,SUM(D9:F9)=2,SUM(D10:F10)=2,SUM(D11:F11)=2),C9,AND(A10=P6,SUM(D9:F9)=2,SUM(D10:F10)=2,SUM(D11:F11)=2),C10,AND(A11=P6,SUM(D9:F9)=2,SUM(D10:F10)=2,SUM(D11:F11)=2),C11,TRUE,"")</f>
        <v>É.S. Sophie-Barat A</v>
      </c>
      <c r="S6" s="79">
        <f>Résultats!G68</f>
        <v>330</v>
      </c>
      <c r="AA6" s="48"/>
      <c r="AB6" s="49" t="s">
        <v>214</v>
      </c>
      <c r="AC6" s="49" t="s">
        <v>379</v>
      </c>
      <c r="AD6" s="49" t="str" cm="1">
        <f t="array" ref="AD6">_xlfn.IFS(Y12&gt;Y13,X12,Y12&lt;Y13,X13,TRUE,"")</f>
        <v>Collège Saint-Charles-Garnier C</v>
      </c>
      <c r="AE6" s="50">
        <f>Résultats!G122</f>
        <v>260</v>
      </c>
    </row>
    <row r="7" spans="1:31" ht="12.75">
      <c r="A7" s="3" t="s">
        <v>216</v>
      </c>
      <c r="O7" s="39"/>
      <c r="S7" s="38"/>
      <c r="AA7" s="39"/>
      <c r="AE7" s="38"/>
    </row>
    <row r="8" spans="1:31" ht="15">
      <c r="A8" s="5" t="s">
        <v>187</v>
      </c>
      <c r="B8" s="6" t="s">
        <v>188</v>
      </c>
      <c r="C8" s="6" t="s">
        <v>189</v>
      </c>
      <c r="D8" s="7" t="s">
        <v>190</v>
      </c>
      <c r="E8" s="7" t="s">
        <v>191</v>
      </c>
      <c r="F8" s="7" t="s">
        <v>192</v>
      </c>
      <c r="G8" s="8" t="s">
        <v>193</v>
      </c>
      <c r="H8" s="7" t="s">
        <v>194</v>
      </c>
      <c r="I8" s="7" t="s">
        <v>195</v>
      </c>
      <c r="J8" s="7" t="s">
        <v>196</v>
      </c>
      <c r="O8" s="77" t="s">
        <v>217</v>
      </c>
      <c r="P8" s="78" t="s">
        <v>218</v>
      </c>
      <c r="Q8" s="78" t="s">
        <v>380</v>
      </c>
      <c r="R8" s="78" t="str" cm="1">
        <f t="array" ref="R8">_xlfn.IFS(OR(AND(A15=P8,SUM(D15:F15)=2,AND(L15=MAX(L$15:L$17),COUNTIF(L$15:L$17,MAX(L$15:L$17))=1)),AND(A15=P8,SUM(D15:F15)=2,SUM(D16:F16)=2,SUM(D17:F17)=2)),C15,OR(AND(A16=P8,SUM(D16:F16)=2,AND(L16=MAX(L$15:L$17),COUNTIF(L$15:L$17,MAX(L$15:L$17))=1)),AND(A16=P8,SUM(D15:F15)=2,SUM(D16:F16)=2,SUM(D17:F17)=2)),C16,OR(AND(A17=P8,SUM(D17:F17)=2,AND(L17=MAX(L$15:L$17),COUNTIF(L$15:L$17,MAX(L$15:L$17))=1)),AND(A17=P8,SUM(D15:F15)=2,SUM(D16:F16)=2,SUM(D17:F17)=2)),C17,TRUE,"")</f>
        <v>Collège Jean-de-Brébeuf A</v>
      </c>
      <c r="S8" s="79">
        <f>Résultats!E69</f>
        <v>415</v>
      </c>
      <c r="U8" s="43" t="s">
        <v>153</v>
      </c>
      <c r="V8" s="44" t="s">
        <v>187</v>
      </c>
      <c r="W8" s="44" t="s">
        <v>202</v>
      </c>
      <c r="X8" s="44" t="s">
        <v>189</v>
      </c>
      <c r="Y8" s="45" t="s">
        <v>203</v>
      </c>
      <c r="AA8" s="48" t="s">
        <v>220</v>
      </c>
      <c r="AB8" s="49" t="s">
        <v>221</v>
      </c>
      <c r="AC8" s="49" t="s">
        <v>381</v>
      </c>
      <c r="AD8" s="49" t="str" cm="1">
        <f t="array" ref="AD8">_xlfn.IFS(Y9&gt;Y10,X10,Y9&lt;Y10,X9,TRUE,"")</f>
        <v>É.S. Sophie-Barat A</v>
      </c>
      <c r="AE8" s="50">
        <f>Résultats!E123</f>
        <v>420</v>
      </c>
    </row>
    <row r="9" spans="1:31" ht="15">
      <c r="A9" s="9" t="str" cm="1">
        <f t="array" ref="A9">_xlfn.IFS(AND(L9=MAX(L$9:L$11),COUNTIF(L$9:L$11,MAX(L$9:L$11))=1),"1B",AND(L9=MAX(L$9:L$11),M9=MAX(M$9:M$11),COUNTIF(M$9:M$11,MAX(M$9:M$11))=1),"1B",AND(L9=MAX(L$9:L$11),M9=MAX(M$9:M$11),N9=MAX(N$9:N$11),COUNTIF(N$9:N$11,MAX(N$9:N$11))=1),"1B",AND(L9=MAX(L$9:L$11),M9=MAX(M$9:M$11),N9=MAX(N$9:N$11)),"Tirage",AND(L9=MIN(L$9:L$11),COUNTIF(L$9:L$11,MIN(L$9:L$11))=1),"3B",AND(L9=MIN(L$9:L$11),M9=MIN(M$9:M$11),COUNTIF(M$9:M$11,MIN(M$9:M$11))=1),"3B",AND(L9=MIN(L$9:L$11),M9=MIN(M$9:M$11),N9=MIN(N$9:N$11),COUNTIF(N$9:N$11,MIN(N$9:N$11))=1),"3B",AND(L9=MIN(L$9:L$11),M9=MIN(M$9:M$11),N9=MIN(N$9:N$11)),"Tirage",TRUE,"2B")</f>
        <v>1B</v>
      </c>
      <c r="B9" s="10" t="s">
        <v>382</v>
      </c>
      <c r="C9" s="11" t="s">
        <v>383</v>
      </c>
      <c r="D9" s="12">
        <f>SUMIF(Résultats!$D$2:$F$151,B9,Résultats!$J$2:$L$151)</f>
        <v>2</v>
      </c>
      <c r="E9" s="12">
        <f>SUMIF(Résultats!$D$2:$F$151,B9,Résultats!$M$2:$O$151)</f>
        <v>0</v>
      </c>
      <c r="F9" s="12">
        <f>SUMIF(Résultats!$D$2:$F$151,B9,Résultats!$N$2:$P$151)</f>
        <v>0</v>
      </c>
      <c r="G9" s="12">
        <f>SUMIF(Résultats!$D$2:$F$151,B9,Résultats!$I$2:$K$151)</f>
        <v>4</v>
      </c>
      <c r="H9" s="12">
        <f>SUMIF(Résultats!$D$2:$F$151,B9,Résultats!$E$2:$G$151)</f>
        <v>850</v>
      </c>
      <c r="I9" s="12">
        <f>SUMIF(Résultats!$D$2:$F$151,B9,Résultats!$Q$2:$S$151)</f>
        <v>600</v>
      </c>
      <c r="J9" s="12">
        <f t="shared" ref="J9:J11" si="1">H9-I9</f>
        <v>250</v>
      </c>
      <c r="L9">
        <f>_xlfn.PERCENTRANK.INC(G9:G11,G9)</f>
        <v>1</v>
      </c>
      <c r="M9">
        <f>_xlfn.PERCENTRANK.INC(J9:J11,J9)</f>
        <v>1</v>
      </c>
      <c r="N9">
        <f>_xlfn.PERCENTRANK.INC(H9:H11,H9)</f>
        <v>1</v>
      </c>
      <c r="O9" s="77"/>
      <c r="P9" s="78" t="s">
        <v>225</v>
      </c>
      <c r="Q9" s="78" t="s">
        <v>384</v>
      </c>
      <c r="R9" s="78" t="str" cm="1">
        <f t="array" ref="R9">_xlfn.IFS(AND(A21=P9,SUM(D21:F21)=2,SUM(D22:F22)=2,SUM(D23:F23)=2),C21,AND(A22=P9,SUM(D21:F21)=2,SUM(D22:F22)=2,SUM(D23:F23)=2),C22,AND(A23=P9,SUM(D21:F21)=2,SUM(D22:F22)=2,SUM(D23:F23)=2),C23,TRUE,"")</f>
        <v>Collège de Montréal</v>
      </c>
      <c r="S9" s="79">
        <f>Résultats!G69</f>
        <v>335</v>
      </c>
      <c r="U9" s="36" t="s">
        <v>227</v>
      </c>
      <c r="V9" s="37" t="s">
        <v>228</v>
      </c>
      <c r="W9" s="37" t="s">
        <v>385</v>
      </c>
      <c r="X9" s="37" t="str" cm="1">
        <f t="array" ref="X9">_xlfn.IFS(S5&gt;S6,R5,S5&lt;S6,R6,TRUE,"")</f>
        <v>É.S. Sophie-Barat A</v>
      </c>
      <c r="Y9" s="46">
        <f>Résultats!E98</f>
        <v>230</v>
      </c>
      <c r="AA9" s="68"/>
      <c r="AB9" s="51" t="s">
        <v>230</v>
      </c>
      <c r="AC9" s="51" t="s">
        <v>386</v>
      </c>
      <c r="AD9" s="51" t="str" cm="1">
        <f t="array" ref="AD9">_xlfn.IFS(Y12&gt;Y13,X13,Y12&lt;Y13,X12,TRUE,"")</f>
        <v>Collège Saint-Charles-Garnier A</v>
      </c>
      <c r="AE9" s="52">
        <f>Résultats!G123</f>
        <v>195</v>
      </c>
    </row>
    <row r="10" spans="1:31" ht="15">
      <c r="A10" s="9" t="str" cm="1">
        <f t="array" ref="A10">_xlfn.IFS(AND(L10=MAX(L$9:L$11),COUNTIF(L$9:L$11,MAX(L$9:L$11))=1),"1B",AND(L10=MAX(L$9:L$11),M10=MAX(M$9:M$11),COUNTIF(M$9:M$11,MAX(M$9:M$11))=1),"1B",AND(L10=MAX(L$9:L$11),M10=MAX(M$9:M$11),N10=MAX(N$9:N$11),COUNTIF(N$9:N$11,MAX(N$9:N$11))=1),"1B",AND(L10=MAX(L$9:L$11),M10=MAX(M$9:M$11),N10=MAX(N$9:N$11)),"Tirage",AND(L10=MIN(L$9:L$11),COUNTIF(L$9:L$11,MIN(L$9:L$11))=1),"3B",AND(L10=MIN(L$9:L$11),M10=MIN(M$9:M$11),COUNTIF(M$9:M$11,MIN(M$9:M$11))=1),"3B",AND(L10=MIN(L$9:L$11),M10=MIN(M$9:M$11),N10=MIN(N$9:N$11),COUNTIF(N$9:N$11,MIN(N$9:N$11))=1),"3B",AND(L10=MIN(L$9:L$11),M10=MIN(M$9:M$11),N10=MIN(N$9:N$11)),"Tirage",TRUE,"2B")</f>
        <v>3B</v>
      </c>
      <c r="B10" s="10" t="s">
        <v>387</v>
      </c>
      <c r="C10" s="11" t="s">
        <v>388</v>
      </c>
      <c r="D10" s="12">
        <f>SUMIF(Résultats!$D$2:$F$151,B10,Résultats!$J$2:$L$151)</f>
        <v>0</v>
      </c>
      <c r="E10" s="12">
        <f>SUMIF(Résultats!$D$2:$F$151,B10,Résultats!$M$2:$O$151)</f>
        <v>0</v>
      </c>
      <c r="F10" s="12">
        <f>SUMIF(Résultats!$D$2:$F$151,B10,Résultats!$N$2:$P$151)</f>
        <v>2</v>
      </c>
      <c r="G10" s="12">
        <f>SUMIF(Résultats!$D$2:$F$151,B10,Résultats!$I$2:$K$151)</f>
        <v>0</v>
      </c>
      <c r="H10" s="12">
        <f>SUMIF(Résultats!$D$2:$F$151,B10,Résultats!$E$2:$G$151)</f>
        <v>445</v>
      </c>
      <c r="I10" s="12">
        <f>SUMIF(Résultats!$D$2:$F$151,B10,Résultats!$Q$2:$S$151)</f>
        <v>880</v>
      </c>
      <c r="J10" s="12">
        <f t="shared" si="1"/>
        <v>-435</v>
      </c>
      <c r="K10" s="3"/>
      <c r="L10">
        <f>_xlfn.PERCENTRANK.INC(G9:G11,G10)</f>
        <v>0</v>
      </c>
      <c r="M10">
        <f>_xlfn.PERCENTRANK.INC(J9:J11,J10)</f>
        <v>0</v>
      </c>
      <c r="N10">
        <f>_xlfn.PERCENTRANK.INC(H9:H11,H10)</f>
        <v>0</v>
      </c>
      <c r="O10" s="39"/>
      <c r="S10" s="38"/>
      <c r="U10" s="36"/>
      <c r="V10" s="37" t="s">
        <v>234</v>
      </c>
      <c r="W10" s="37" t="s">
        <v>389</v>
      </c>
      <c r="X10" s="37" t="str" cm="1">
        <f t="array" ref="X10">_xlfn.IFS(S8&gt;S9,R8,S8&lt;S9,R9,TRUE,"")</f>
        <v>Collège Jean-de-Brébeuf A</v>
      </c>
      <c r="Y10" s="46">
        <f>Résultats!G98</f>
        <v>520</v>
      </c>
      <c r="AA10" s="39"/>
      <c r="AE10" s="38"/>
    </row>
    <row r="11" spans="1:31" ht="15">
      <c r="A11" s="9" t="str" cm="1">
        <f t="array" ref="A11">_xlfn.IFS(AND(L11=MAX(L$9:L$11),COUNTIF(L$9:L$11,MAX(L$9:L$11))=1),"1B",AND(L11=MAX(L$9:L$11),M11=MAX(M$9:M$11),COUNTIF(M$9:M$11,MAX(M$9:M$11))=1),"1B",AND(L11=MAX(L$9:L$11),M11=MAX(M$9:M$11),N11=MAX(N$9:N$11),COUNTIF(N$9:N$11,MAX(N$9:N$11))=1),"1B",AND(L11=MAX(L$9:L$11),M11=MAX(M$9:M$11),N11=MAX(N$9:N$11)),"Tirage",AND(L11=MIN(L$9:L$11),COUNTIF(L$9:L$11,MIN(L$9:L$11))=1),"3B",AND(L11=MIN(L$9:L$11),M11=MIN(M$9:M$11),COUNTIF(M$9:M$11,MIN(M$9:M$11))=1),"3B",AND(L11=MIN(L$9:L$11),M11=MIN(M$9:M$11),N11=MIN(N$9:N$11),COUNTIF(N$9:N$11,MIN(N$9:N$11))=1),"3B",AND(L11=MIN(L$9:L$11),M11=MIN(M$9:M$11),N11=MIN(N$9:N$11)),"Tirage",TRUE,"2B")</f>
        <v>2B</v>
      </c>
      <c r="B11" s="10" t="s">
        <v>390</v>
      </c>
      <c r="C11" s="11" t="s">
        <v>284</v>
      </c>
      <c r="D11" s="12">
        <f>SUMIF(Résultats!$D$2:$F$151,B11,Résultats!$J$2:$L$151)</f>
        <v>1</v>
      </c>
      <c r="E11" s="12">
        <f>SUMIF(Résultats!$D$2:$F$151,B11,Résultats!$M$2:$O$151)</f>
        <v>0</v>
      </c>
      <c r="F11" s="12">
        <f>SUMIF(Résultats!$D$2:$F$151,B11,Résultats!$N$2:$P$151)</f>
        <v>1</v>
      </c>
      <c r="G11" s="12">
        <f>SUMIF(Résultats!$D$2:$F$151,B11,Résultats!$I$2:$K$151)</f>
        <v>2</v>
      </c>
      <c r="H11" s="12">
        <f>SUMIF(Résultats!$D$2:$F$151,B11,Résultats!$E$2:$G$151)</f>
        <v>755</v>
      </c>
      <c r="I11" s="12">
        <f>SUMIF(Résultats!$D$2:$F$151,B11,Résultats!$Q$2:$S$151)</f>
        <v>570</v>
      </c>
      <c r="J11" s="12">
        <f t="shared" si="1"/>
        <v>185</v>
      </c>
      <c r="L11">
        <f>_xlfn.PERCENTRANK.INC(G9:G11,G11)</f>
        <v>0.5</v>
      </c>
      <c r="M11">
        <f>_xlfn.PERCENTRANK.INC(J9:J11,J11)</f>
        <v>0.5</v>
      </c>
      <c r="N11">
        <f>_xlfn.PERCENTRANK.INC(H9:H11,H11)</f>
        <v>0.5</v>
      </c>
      <c r="O11" s="77" t="s">
        <v>238</v>
      </c>
      <c r="P11" s="78" t="s">
        <v>239</v>
      </c>
      <c r="Q11" s="78" t="s">
        <v>391</v>
      </c>
      <c r="R11" s="78" t="str" cm="1">
        <f t="array" ref="R11">_xlfn.IFS(OR(AND(A9=P11,SUM(D9:F9)=2,AND(L9=MAX(L$9:L$11),COUNTIF(L$9:L$11,MAX(L$9:L$11))=1)),AND(A9=P11,SUM(D9:F9)=2,SUM(D10:F10)=2,SUM(D11:F11)=2)),C9,OR(AND(A10=P11,SUM(D10:F10)=2,AND(L10=MAX(L$9:L$11),COUNTIF(L$9:L$11,MAX(L$9:L$11))=1)),AND(A10=P11,SUM(D9:F9)=2,SUM(D10:F10)=2,SUM(D11:F11)=2)),C10,OR(AND(A11=P11,SUM(D11:F11)=2,AND(L11=MAX(L$9:L$11),COUNTIF(L$9:L$11,MAX(L$9:L$11))=1)),AND(A11=P11,SUM(D9:F9)=2,SUM(D10:F10)=2,SUM(D11:F11)=2)),C11,TRUE,"")</f>
        <v>Collège Saint-Charles-Garnier C</v>
      </c>
      <c r="S11" s="79">
        <f>Résultats!E70</f>
        <v>360</v>
      </c>
      <c r="U11" s="39"/>
      <c r="Y11" s="38"/>
      <c r="AA11" s="68" t="s">
        <v>241</v>
      </c>
      <c r="AB11" s="51" t="s">
        <v>242</v>
      </c>
      <c r="AC11" s="51" t="s">
        <v>392</v>
      </c>
      <c r="AD11" s="51" t="str" cm="1">
        <f t="array" ref="AD11">_xlfn.IFS(Y15&gt;Y16,X15,Y15&lt;Y16,X16,TRUE,"")</f>
        <v>Collège Saint-Hilaire</v>
      </c>
      <c r="AE11" s="52">
        <f>Résultats!E124</f>
        <v>310</v>
      </c>
    </row>
    <row r="12" spans="1:31" ht="12.75">
      <c r="A12" s="3"/>
      <c r="O12" s="80"/>
      <c r="P12" s="84" t="s">
        <v>244</v>
      </c>
      <c r="Q12" s="78" t="s">
        <v>393</v>
      </c>
      <c r="R12" s="78" t="str" cm="1">
        <f t="array" ref="R12">_xlfn.IFS(AND(A3=P12,SUM(D3:F3)=2,SUM(D4:F4)=2,SUM(D5:F5)=2),C3,AND(A4=P12,SUM(D3:F3)=2,SUM(D4:F4)=2,SUM(D5:F5)=2),C4,AND(A5=P12,SUM(D3:F3)=2,SUM(D4:F4)=2,SUM(D5:F5)=2),C5,TRUE,"")</f>
        <v>Collège Regina Assumpta B</v>
      </c>
      <c r="S12" s="79">
        <f>Résultats!G70</f>
        <v>355</v>
      </c>
      <c r="U12" s="36" t="s">
        <v>246</v>
      </c>
      <c r="V12" s="40" t="s">
        <v>247</v>
      </c>
      <c r="W12" s="40" t="s">
        <v>394</v>
      </c>
      <c r="X12" s="37" t="str" cm="1">
        <f t="array" ref="X12">_xlfn.IFS(S11&gt;S12,R11,S11&lt;S12,R12,TRUE,"")</f>
        <v>Collège Saint-Charles-Garnier C</v>
      </c>
      <c r="Y12" s="76">
        <f>Résultats!E99</f>
        <v>305</v>
      </c>
      <c r="Z12" s="3"/>
      <c r="AA12" s="48"/>
      <c r="AB12" s="49" t="s">
        <v>249</v>
      </c>
      <c r="AC12" s="49" t="s">
        <v>395</v>
      </c>
      <c r="AD12" s="49" t="str" cm="1">
        <f t="array" ref="AD12">_xlfn.IFS(Y18&gt;Y19,X18,Y18&lt;Y19,X19,TRUE,"")</f>
        <v>Collège Regina Assumpta B</v>
      </c>
      <c r="AE12" s="50">
        <f>Résultats!G124</f>
        <v>365</v>
      </c>
    </row>
    <row r="13" spans="1:31" ht="12.75">
      <c r="A13" s="3" t="s">
        <v>251</v>
      </c>
      <c r="O13" s="39"/>
      <c r="S13" s="38"/>
      <c r="U13" s="36"/>
      <c r="V13" s="37" t="s">
        <v>252</v>
      </c>
      <c r="W13" s="37" t="s">
        <v>396</v>
      </c>
      <c r="X13" s="37" t="str" cm="1">
        <f t="array" ref="X13">_xlfn.IFS(S14&gt;S15,R14,S14&lt;S15,R15,TRUE,"")</f>
        <v>Collège Saint-Charles-Garnier A</v>
      </c>
      <c r="Y13" s="46">
        <f>Résultats!G99</f>
        <v>210</v>
      </c>
      <c r="AA13" s="39"/>
      <c r="AE13" s="38"/>
    </row>
    <row r="14" spans="1:31" ht="15">
      <c r="A14" s="5" t="s">
        <v>187</v>
      </c>
      <c r="B14" s="6" t="s">
        <v>188</v>
      </c>
      <c r="C14" s="6" t="s">
        <v>189</v>
      </c>
      <c r="D14" s="7" t="s">
        <v>190</v>
      </c>
      <c r="E14" s="7" t="s">
        <v>191</v>
      </c>
      <c r="F14" s="7" t="s">
        <v>192</v>
      </c>
      <c r="G14" s="8" t="s">
        <v>193</v>
      </c>
      <c r="H14" s="7" t="s">
        <v>194</v>
      </c>
      <c r="I14" s="7" t="s">
        <v>195</v>
      </c>
      <c r="J14" s="7" t="s">
        <v>196</v>
      </c>
      <c r="O14" s="77" t="s">
        <v>254</v>
      </c>
      <c r="P14" s="78" t="s">
        <v>255</v>
      </c>
      <c r="Q14" s="78" t="s">
        <v>397</v>
      </c>
      <c r="R14" s="78" t="str" cm="1">
        <f t="array" ref="R14">_xlfn.IFS(OR(AND(A21=P14,SUM(D21:F21)=2,AND(L21=MAX(L$21:L$23),COUNTIF(L$21:L$23,MAX(L$21:L$23))=1)),AND(A21=P14,SUM(D21:F21)=2,SUM(D22:F22)=2,SUM(D23:F23)=2)),C21,OR(AND(A22=P14,SUM(D22:F22)=2,AND(L22=MAX(L$21:L$23),COUNTIF(L$21:L$23,MAX(L$21:L$23))=1)),AND(A22=P14,SUM(D21:F21)=2,SUM(D22:F22)=2,SUM(D23:F23)=2)),C22,OR(AND(A23=P14,SUM(D23:F23)=2,AND(L23=MAX(L$21:L$23),COUNTIF(L$21:L$23,MAX(L$21:L$23))=1)),AND(A23=P14,SUM(D21:F21)=2,SUM(D22:F22)=2,SUM(D23:F23)=2)),C23,TRUE,"")</f>
        <v>Collège Jean-Eudes B</v>
      </c>
      <c r="S14" s="79">
        <f>Résultats!E71</f>
        <v>260</v>
      </c>
      <c r="U14" s="39"/>
      <c r="Y14" s="38"/>
      <c r="Z14" s="3"/>
      <c r="AA14" s="48" t="s">
        <v>257</v>
      </c>
      <c r="AB14" s="49" t="s">
        <v>258</v>
      </c>
      <c r="AC14" s="49" t="s">
        <v>398</v>
      </c>
      <c r="AD14" s="49" t="str" cm="1">
        <f t="array" ref="AD14">_xlfn.IFS(Y15&gt;Y16,X16,Y15&lt;Y16,X15,TRUE,"")</f>
        <v>Collège de Montréal</v>
      </c>
      <c r="AE14" s="50">
        <f>Résultats!E125</f>
        <v>305</v>
      </c>
    </row>
    <row r="15" spans="1:31" ht="15">
      <c r="A15" s="9" t="str" cm="1">
        <f t="array" ref="A15">_xlfn.IFS(AND(L15=MAX(L$15:L$17),COUNTIF(L$15:L$17,MAX(L$15:L$17))=1),"1C",AND(L15=MAX(L$15:L$17),M15=MAX(M$15:M$17),COUNTIF(M$15:M$17,MAX(M$15:M$17))=1),"1C",AND(L15=MAX(L$15:L$17),M17=MAX(M$15:M$17),N15=MAX(N$15:N$17),COUNTIF(N$15:N$17,MAX(N$15:N$17))=1),"1C",AND(L15=MAX(L$15:L$17),M15=MAX(M$15:M$17),N15=MAX(N$15:N$17)),"Tirage",AND(L15=MIN(L$15:L$17),COUNTIF(L$15:L$17,MIN(L$15:L$17))=1),"3C",AND(L15=MIN(L$15:L$17),M15=MIN(M$15:M$17),COUNTIF(M$15:M$17,MIN(M$15:M$17))=1),"3C",AND(L15=MIN(L$15:L$17),M15=MIN(M$15:M$17),N15=MIN(N$15:N$17),COUNTIF(N$15:N$17,MIN(N$15:N$17))=1),"3C",AND(L15=MIN(L$15:L$17),M117=MIN(M$15:M$17),N15=MIN(N$15:N$17)),"Tirage",TRUE,"2C")</f>
        <v>2C</v>
      </c>
      <c r="B15" s="10" t="s">
        <v>399</v>
      </c>
      <c r="C15" s="11" t="s">
        <v>400</v>
      </c>
      <c r="D15" s="12">
        <f>SUMIF(Résultats!$D$2:$F$151,B15,Résultats!$J$2:$L$151)</f>
        <v>1</v>
      </c>
      <c r="E15" s="12">
        <f>SUMIF(Résultats!$D$2:$F$151,B15,Résultats!$M$2:$O$151)</f>
        <v>0</v>
      </c>
      <c r="F15" s="12">
        <f>SUMIF(Résultats!$D$2:$F$151,B15,Résultats!$N$2:$P$151)</f>
        <v>1</v>
      </c>
      <c r="G15" s="12">
        <f>SUMIF(Résultats!$D$2:$F$151,B15,Résultats!$I$2:$K$151)</f>
        <v>2</v>
      </c>
      <c r="H15" s="12">
        <f>SUMIF(Résultats!$D$2:$F$151,B15,Résultats!$E$2:$G$151)</f>
        <v>655</v>
      </c>
      <c r="I15" s="12">
        <f>SUMIF(Résultats!$D$2:$F$151,B15,Résultats!$Q$2:$S$151)</f>
        <v>775</v>
      </c>
      <c r="J15" s="12">
        <f t="shared" ref="J15:J17" si="2">H15-I15</f>
        <v>-120</v>
      </c>
      <c r="L15">
        <f>_xlfn.PERCENTRANK.INC(G15:G17,G15)</f>
        <v>0.5</v>
      </c>
      <c r="M15">
        <f>_xlfn.PERCENTRANK.INC(J15:J17,J15)</f>
        <v>0.5</v>
      </c>
      <c r="N15">
        <f>_xlfn.PERCENTRANK.INC(H15:H17,H15)</f>
        <v>0.5</v>
      </c>
      <c r="O15" s="81"/>
      <c r="P15" s="82" t="s">
        <v>262</v>
      </c>
      <c r="Q15" s="82" t="s">
        <v>401</v>
      </c>
      <c r="R15" s="92" t="str" cm="1">
        <f t="array" ref="R15">_xlfn.IFS(AND(A15=P15,SUM(D15:F15)=2,SUM(D16:F16)=2,SUM(D17:F17)=2),C15,AND(A16=P15,SUM(D15:F15)=2,SUM(D16:F16)=2,SUM(D17:F17)=2),C16,AND(A17=P15,SUM(D15:F15)=2,SUM(D16:F16)=2,SUM(D17:F17)=2),C17,TRUE,"")</f>
        <v>Collège Saint-Charles-Garnier A</v>
      </c>
      <c r="S15" s="83">
        <f>Résultats!G71</f>
        <v>345</v>
      </c>
      <c r="U15" s="36" t="s">
        <v>264</v>
      </c>
      <c r="V15" s="37" t="s">
        <v>265</v>
      </c>
      <c r="W15" s="37" t="s">
        <v>402</v>
      </c>
      <c r="X15" s="37" t="str" cm="1">
        <f t="array" ref="X15">_xlfn.IFS(S5&gt;S6,R6,S5&lt;S6,R5,TRUE,"")</f>
        <v>Collège Saint-Hilaire</v>
      </c>
      <c r="Y15" s="46">
        <f>Résultats!E100</f>
        <v>310</v>
      </c>
      <c r="Z15" s="3"/>
      <c r="AA15" s="55"/>
      <c r="AB15" s="56" t="s">
        <v>267</v>
      </c>
      <c r="AC15" s="56" t="s">
        <v>403</v>
      </c>
      <c r="AD15" s="56" t="str" cm="1">
        <f t="array" ref="AD15">_xlfn.IFS(Y18&gt;Y19,X19,Y18&lt;Y19,X18,TRUE,"")</f>
        <v>Collège Jean-Eudes B</v>
      </c>
      <c r="AE15" s="57">
        <f>Résultats!G125</f>
        <v>340</v>
      </c>
    </row>
    <row r="16" spans="1:31" ht="15">
      <c r="A16" s="9" t="str" cm="1">
        <f t="array" ref="A16">_xlfn.IFS(AND(L16=MAX(L$15:L$17),COUNTIF(L$15:L$17,MAX(L$15:L$17))=1),"1C",AND(L16=MAX(L$15:L$17),M16=MAX(M$15:M$17),COUNTIF(M$15:M$17,MAX(M$15:M$17))=1),"1C",AND(L16=MAX(L$15:L$17),M18=MAX(M$15:M$17),N16=MAX(N$15:N$17),COUNTIF(N$15:N$17,MAX(N$15:N$17))=1),"1C",AND(L16=MAX(L$15:L$17),M16=MAX(M$15:M$17),N16=MAX(N$15:N$17)),"Tirage",AND(L16=MIN(L$15:L$17),COUNTIF(L$15:L$17,MIN(L$15:L$17))=1),"3C",AND(L16=MIN(L$15:L$17),M16=MIN(M$15:M$17),COUNTIF(M$15:M$17,MIN(M$15:M$17))=1),"3C",AND(L16=MIN(L$15:L$17),M16=MIN(M$15:M$17),N16=MIN(N$15:N$17),COUNTIF(N$15:N$17,MIN(N$15:N$17))=1),"3C",AND(L16=MIN(L$15:L$17),M118=MIN(M$15:M$17),N16=MIN(N$15:N$17)),"Tirage",TRUE,"2C")</f>
        <v>1C</v>
      </c>
      <c r="B16" s="10" t="s">
        <v>404</v>
      </c>
      <c r="C16" s="11" t="s">
        <v>405</v>
      </c>
      <c r="D16" s="12">
        <f>SUMIF(Résultats!$D$2:$F$151,B16,Résultats!$J$2:$L$151)</f>
        <v>2</v>
      </c>
      <c r="E16" s="12">
        <f>SUMIF(Résultats!$D$2:$F$151,B16,Résultats!$M$2:$O$151)</f>
        <v>0</v>
      </c>
      <c r="F16" s="12">
        <f>SUMIF(Résultats!$D$2:$F$151,B16,Résultats!$N$2:$P$151)</f>
        <v>0</v>
      </c>
      <c r="G16" s="12">
        <f>SUMIF(Résultats!$D$2:$F$151,B16,Résultats!$I$2:$K$151)</f>
        <v>4</v>
      </c>
      <c r="H16" s="12">
        <f>SUMIF(Résultats!$D$2:$F$151,B16,Résultats!$E$2:$G$151)</f>
        <v>985</v>
      </c>
      <c r="I16" s="12">
        <f>SUMIF(Résultats!$D$2:$F$151,B16,Résultats!$Q$2:$S$151)</f>
        <v>445</v>
      </c>
      <c r="J16" s="12">
        <f t="shared" si="2"/>
        <v>540</v>
      </c>
      <c r="L16">
        <f>_xlfn.PERCENTRANK.INC(G15:G17,G16)</f>
        <v>1</v>
      </c>
      <c r="M16">
        <f>_xlfn.PERCENTRANK.INC(J15:J17,J16)</f>
        <v>1</v>
      </c>
      <c r="N16">
        <f>_xlfn.PERCENTRANK.INC(H15:H17,H16)</f>
        <v>1</v>
      </c>
      <c r="U16" s="36"/>
      <c r="V16" s="37" t="s">
        <v>271</v>
      </c>
      <c r="W16" s="37" t="s">
        <v>406</v>
      </c>
      <c r="X16" s="37" t="str" cm="1">
        <f t="array" ref="X16">_xlfn.IFS(S8&gt;S9,R9,S8&lt;S9,R8,TRUE,"")</f>
        <v>Collège de Montréal</v>
      </c>
      <c r="Y16" s="46">
        <f>Résultats!G100</f>
        <v>275</v>
      </c>
      <c r="Z16" s="3"/>
    </row>
    <row r="17" spans="1:26" ht="15">
      <c r="A17" s="9" t="str" cm="1">
        <f t="array" ref="A17">_xlfn.IFS(AND(L17=MAX(L$15:L$17),COUNTIF(L$15:L$17,MAX(L$15:L$17))=1),"1C",AND(L17=MAX(L$15:L$17),M17=MAX(M$15:M$17),COUNTIF(M$15:M$17,MAX(M$15:M$17))=1),"1C",AND(L17=MAX(L$15:L$17),M19=MAX(M$15:M$17),N17=MAX(N$15:N$17),COUNTIF(N$15:N$17,MAX(N$15:N$17))=1),"1C",AND(L17=MAX(L$15:L$17),M17=MAX(M$15:M$17),N17=MAX(N$15:N$17)),"Tirage",AND(L17=MIN(L$15:L$17),COUNTIF(L$15:L$17,MIN(L$15:L$17))=1),"3C",AND(L17=MIN(L$15:L$17),M17=MIN(M$15:M$17),COUNTIF(M$15:M$17,MIN(M$15:M$17))=1),"3C",AND(L17=MIN(L$15:L$17),M17=MIN(M$15:M$17),N17=MIN(N$15:N$17),COUNTIF(N$15:N$17,MIN(N$15:N$17))=1),"3C",AND(L17=MIN(L$15:L$17),M119=MIN(M$15:M$17),N17=MIN(N$15:N$17)),"Tirage",TRUE,"2C")</f>
        <v>3C</v>
      </c>
      <c r="B17" s="10" t="s">
        <v>407</v>
      </c>
      <c r="C17" s="11" t="s">
        <v>408</v>
      </c>
      <c r="D17" s="12">
        <f>SUMIF(Résultats!$D$2:$F$151,B17,Résultats!$J$2:$L$151)</f>
        <v>0</v>
      </c>
      <c r="E17" s="12">
        <f>SUMIF(Résultats!$D$2:$F$151,B17,Résultats!$M$2:$O$151)</f>
        <v>0</v>
      </c>
      <c r="F17" s="12">
        <f>SUMIF(Résultats!$D$2:$F$151,B17,Résultats!$N$2:$P$151)</f>
        <v>2</v>
      </c>
      <c r="G17" s="12">
        <f>SUMIF(Résultats!$D$2:$F$151,B17,Résultats!$I$2:$K$151)</f>
        <v>0</v>
      </c>
      <c r="H17" s="12">
        <f>SUMIF(Résultats!$D$2:$F$151,B17,Résultats!$E$2:$G$151)</f>
        <v>435</v>
      </c>
      <c r="I17" s="12">
        <f>SUMIF(Résultats!$D$2:$F$151,B17,Résultats!$Q$2:$S$151)</f>
        <v>855</v>
      </c>
      <c r="J17" s="12">
        <f t="shared" si="2"/>
        <v>-420</v>
      </c>
      <c r="L17">
        <f>_xlfn.PERCENTRANK.INC(G15:G17,G17)</f>
        <v>0</v>
      </c>
      <c r="M17">
        <f>_xlfn.PERCENTRANK.INC(J15:J17,J17)</f>
        <v>0</v>
      </c>
      <c r="N17">
        <f>_xlfn.PERCENTRANK.INC(H15:H17,H17)</f>
        <v>0</v>
      </c>
      <c r="U17" s="53"/>
      <c r="V17" s="3"/>
      <c r="W17" s="3"/>
      <c r="X17" s="3"/>
      <c r="Y17" s="54"/>
      <c r="Z17" s="3"/>
    </row>
    <row r="18" spans="1:26" ht="12.75">
      <c r="A18" s="3"/>
      <c r="U18" s="36" t="s">
        <v>275</v>
      </c>
      <c r="V18" s="37" t="s">
        <v>276</v>
      </c>
      <c r="W18" s="37" t="s">
        <v>409</v>
      </c>
      <c r="X18" s="37" t="str" cm="1">
        <f t="array" ref="X18">_xlfn.IFS(S11&gt;S12,R12,S11&lt;S12,R11,TRUE,"")</f>
        <v>Collège Regina Assumpta B</v>
      </c>
      <c r="Y18" s="46">
        <f>Résultats!E101</f>
        <v>360</v>
      </c>
    </row>
    <row r="19" spans="1:26" ht="12.75">
      <c r="A19" s="3" t="s">
        <v>278</v>
      </c>
      <c r="U19" s="41"/>
      <c r="V19" s="42" t="s">
        <v>279</v>
      </c>
      <c r="W19" s="42" t="s">
        <v>410</v>
      </c>
      <c r="X19" s="42" t="str" cm="1">
        <f t="array" ref="X19">_xlfn.IFS(S14&gt;S15,R15,S14&lt;S15,R14,TRUE,"")</f>
        <v>Collège Jean-Eudes B</v>
      </c>
      <c r="Y19" s="47">
        <f>Résultats!G101</f>
        <v>265</v>
      </c>
    </row>
    <row r="20" spans="1:26" ht="15">
      <c r="A20" s="5" t="s">
        <v>187</v>
      </c>
      <c r="B20" s="6" t="s">
        <v>188</v>
      </c>
      <c r="C20" s="6" t="s">
        <v>189</v>
      </c>
      <c r="D20" s="7" t="s">
        <v>190</v>
      </c>
      <c r="E20" s="7" t="s">
        <v>191</v>
      </c>
      <c r="F20" s="7" t="s">
        <v>192</v>
      </c>
      <c r="G20" s="8" t="s">
        <v>193</v>
      </c>
      <c r="H20" s="7" t="s">
        <v>194</v>
      </c>
      <c r="I20" s="7" t="s">
        <v>195</v>
      </c>
      <c r="J20" s="7" t="s">
        <v>196</v>
      </c>
    </row>
    <row r="21" spans="1:26" ht="15">
      <c r="A21" s="9" t="str" cm="1">
        <f t="array" ref="A21">_xlfn.IFS(AND(L21=MAX(L$21:L$23),COUNTIF(L$21:L$23,MAX(L$21:L$23))=1),"1D",AND(L21=MAX(L$21:L$23),M21=MAX(M$21:M$23),COUNTIF(M$21:M$23,MAX(M$21:M$23))=1),"1D",AND(L21=MAX(L$21:L$23),M21=MAX(M$21:M$23),N21=MAX(N$21:N$23),COUNTIF(N$21:N$23,MAX(N$21:N$23))=1),"1D",AND(L21=MAX(L$21:L$23),M21=MAX(M$21:M$23),N21=MAX(N$21:N$23)),"Tirage",AND(L21=MIN(L$21:L$23),COUNTIF(L$21:L$23,MIN(L$21:L$23))=1),"3D",AND(L21=MIN(L$21:L$23),M21=MIN(M$21:M$23),COUNTIF(M$21:M$23,MIN(M$21:M$23))=1),"3D",AND(L21=MIN(L$21:L$23),M21=MIN(M$21:M$23),N21=MIN(N$21:N$23),COUNTIF(N$21:N$23,MIN(N$21:N$23))=1),"3D",AND(L21=MIN(L$21:L$23),M21=MIN(M$21:M$23),N21=MIN(N$21:N$23)),"Tirage",TRUE,"2D")</f>
        <v>3D</v>
      </c>
      <c r="B21" s="10" t="s">
        <v>411</v>
      </c>
      <c r="C21" s="11" t="s">
        <v>412</v>
      </c>
      <c r="D21" s="12">
        <f>SUMIF(Résultats!$D$2:$F$151,B21,Résultats!$J$2:$L$151)</f>
        <v>0</v>
      </c>
      <c r="E21" s="12">
        <f>SUMIF(Résultats!$D$2:$F$151,B21,Résultats!$M$2:$O$151)</f>
        <v>0</v>
      </c>
      <c r="F21" s="12">
        <f>SUMIF(Résultats!$D$2:$F$151,B21,Résultats!$N$2:$P$151)</f>
        <v>2</v>
      </c>
      <c r="G21" s="12">
        <f>SUMIF(Résultats!$D$2:$F$151,B21,Résultats!$I$2:$K$151)</f>
        <v>0</v>
      </c>
      <c r="H21" s="12">
        <f>SUMIF(Résultats!$D$2:$F$151,B21,Résultats!$E$2:$G$151)</f>
        <v>565</v>
      </c>
      <c r="I21" s="12">
        <f>SUMIF(Résultats!$D$2:$F$151,B21,Résultats!$Q$2:$S$151)</f>
        <v>805</v>
      </c>
      <c r="J21" s="12">
        <f t="shared" ref="J21:J23" si="3">H21-I21</f>
        <v>-240</v>
      </c>
      <c r="L21">
        <f>_xlfn.PERCENTRANK.INC(G21:G23,G21)</f>
        <v>0</v>
      </c>
      <c r="M21">
        <f>_xlfn.PERCENTRANK.INC(J21:J23,J21)</f>
        <v>0</v>
      </c>
      <c r="N21">
        <f>_xlfn.PERCENTRANK.INC(H21:H23,H21)</f>
        <v>0</v>
      </c>
    </row>
    <row r="22" spans="1:26" ht="15">
      <c r="A22" s="9" t="str" cm="1">
        <f t="array" ref="A22">_xlfn.IFS(AND(L22=MAX(L$21:L$23),COUNTIF(L$21:L$23,MAX(L$21:L$23))=1),"1D",AND(L22=MAX(L$21:L$23),M22=MAX(M$21:M$23),COUNTIF(M$21:M$23,MAX(M$21:M$23))=1),"1D",AND(L22=MAX(L$21:L$23),M22=MAX(M$21:M$23),N22=MAX(N$21:N$23),COUNTIF(N$21:N$23,MAX(N$21:N$23))=1),"1D",AND(L22=MAX(L$21:L$23),M22=MAX(M$21:M$23),N22=MAX(N$21:N$23)),"Tirage",AND(L22=MIN(L$21:L$23),COUNTIF(L$21:L$23,MIN(L$21:L$23))=1),"3D",AND(L22=MIN(L$21:L$23),M22=MIN(M$21:M$23),COUNTIF(M$21:M$23,MIN(M$21:M$23))=1),"3D",AND(L22=MIN(L$21:L$23),M22=MIN(M$21:M$23),N22=MIN(N$21:N$23),COUNTIF(N$21:N$23,MIN(N$21:N$23))=1),"3D",AND(L22=MIN(L$21:L$23),M22=MIN(M$21:M$23),N22=MIN(N$21:N$23)),"Tirage",TRUE,"2D")</f>
        <v>1D</v>
      </c>
      <c r="B22" s="10" t="s">
        <v>413</v>
      </c>
      <c r="C22" s="11" t="s">
        <v>414</v>
      </c>
      <c r="D22" s="12">
        <f>SUMIF(Résultats!$D$2:$F$151,B22,Résultats!$J$2:$L$151)</f>
        <v>2</v>
      </c>
      <c r="E22" s="12">
        <f>SUMIF(Résultats!$D$2:$F$151,B22,Résultats!$M$2:$O$151)</f>
        <v>0</v>
      </c>
      <c r="F22" s="12">
        <f>SUMIF(Résultats!$D$2:$F$151,B22,Résultats!$N$2:$P$151)</f>
        <v>0</v>
      </c>
      <c r="G22" s="12">
        <f>SUMIF(Résultats!$D$2:$F$151,B22,Résultats!$I$2:$K$151)</f>
        <v>4</v>
      </c>
      <c r="H22" s="12">
        <f>SUMIF(Résultats!$D$2:$F$151,B22,Résultats!$E$2:$G$151)</f>
        <v>755</v>
      </c>
      <c r="I22" s="12">
        <f>SUMIF(Résultats!$D$2:$F$151,B22,Résultats!$Q$2:$S$151)</f>
        <v>550</v>
      </c>
      <c r="J22" s="12">
        <f t="shared" si="3"/>
        <v>205</v>
      </c>
      <c r="L22">
        <f>_xlfn.PERCENTRANK.INC(G21:G23,G22)</f>
        <v>1</v>
      </c>
      <c r="M22">
        <f>_xlfn.PERCENTRANK.INC(J21:J23,J22)</f>
        <v>1</v>
      </c>
      <c r="N22">
        <f>_xlfn.PERCENTRANK.INC(H21:H23,H22)</f>
        <v>1</v>
      </c>
    </row>
    <row r="23" spans="1:26" ht="15">
      <c r="A23" s="9" t="str" cm="1">
        <f t="array" ref="A23">_xlfn.IFS(AND(L23=MAX(L$21:L$23),COUNTIF(L$21:L$23,MAX(L$21:L$23))=1),"1D",AND(L23=MAX(L$21:L$23),M23=MAX(M$21:M$23),COUNTIF(M$21:M$23,MAX(M$21:M$23))=1),"1D",AND(L23=MAX(L$21:L$23),M23=MAX(M$21:M$23),N23=MAX(N$21:N$23),COUNTIF(N$21:N$23,MAX(N$21:N$23))=1),"1D",AND(L23=MAX(L$21:L$23),M23=MAX(M$21:M$23),N23=MAX(N$21:N$23)),"Tirage",AND(L23=MIN(L$21:L$23),COUNTIF(L$21:L$23,MIN(L$21:L$23))=1),"3D",AND(L23=MIN(L$21:L$23),M23=MIN(M$21:M$23),COUNTIF(M$21:M$23,MIN(M$21:M$23))=1),"3D",AND(L23=MIN(L$21:L$23),M23=MIN(M$21:M$23),N23=MIN(N$21:N$23),COUNTIF(N$21:N$23,MIN(N$21:N$23))=1),"3D",AND(L23=MIN(L$21:L$23),M23=MIN(M$21:M$23),N23=MIN(N$21:N$23)),"Tirage",TRUE,"2D")</f>
        <v>2D</v>
      </c>
      <c r="B23" s="10" t="s">
        <v>415</v>
      </c>
      <c r="C23" s="11" t="s">
        <v>416</v>
      </c>
      <c r="D23" s="12">
        <f>SUMIF(Résultats!$D$2:$F$151,B23,Résultats!$J$2:$L$151)</f>
        <v>1</v>
      </c>
      <c r="E23" s="12">
        <f>SUMIF(Résultats!$D$2:$F$151,B23,Résultats!$M$2:$O$151)</f>
        <v>0</v>
      </c>
      <c r="F23" s="12">
        <f>SUMIF(Résultats!$D$2:$F$151,B23,Résultats!$N$2:$P$151)</f>
        <v>1</v>
      </c>
      <c r="G23" s="12">
        <f>SUMIF(Résultats!$D$2:$F$151,B23,Résultats!$I$2:$K$151)</f>
        <v>2</v>
      </c>
      <c r="H23" s="12">
        <f>SUMIF(Résultats!$D$2:$F$151,B23,Résultats!$E$2:$G$151)</f>
        <v>670</v>
      </c>
      <c r="I23" s="12">
        <f>SUMIF(Résultats!$D$2:$F$151,B23,Résultats!$Q$2:$S$151)</f>
        <v>635</v>
      </c>
      <c r="J23" s="12">
        <f t="shared" si="3"/>
        <v>35</v>
      </c>
      <c r="L23">
        <f>_xlfn.PERCENTRANK.INC(G21:G23,G23)</f>
        <v>0.5</v>
      </c>
      <c r="M23">
        <f>_xlfn.PERCENTRANK.INC(J21:J23,J23)</f>
        <v>0.5</v>
      </c>
      <c r="N23">
        <f>_xlfn.PERCENTRANK.INC(H21:H23,H23)</f>
        <v>0.5</v>
      </c>
    </row>
    <row r="24" spans="1:26" ht="12.75">
      <c r="A24" s="3"/>
    </row>
    <row r="27" spans="1:26" ht="15.75" customHeight="1">
      <c r="A27" t="s">
        <v>287</v>
      </c>
    </row>
    <row r="28" spans="1:26" ht="15.75" customHeight="1">
      <c r="A28" s="5" t="s">
        <v>288</v>
      </c>
      <c r="B28" s="6" t="s">
        <v>188</v>
      </c>
      <c r="C28" s="6" t="s">
        <v>189</v>
      </c>
      <c r="D28" s="7" t="s">
        <v>190</v>
      </c>
      <c r="E28" s="7" t="s">
        <v>191</v>
      </c>
      <c r="F28" s="7" t="s">
        <v>192</v>
      </c>
      <c r="G28" s="8" t="s">
        <v>193</v>
      </c>
      <c r="H28" s="7" t="s">
        <v>194</v>
      </c>
      <c r="I28" s="7" t="s">
        <v>195</v>
      </c>
      <c r="J28" s="7" t="s">
        <v>196</v>
      </c>
      <c r="K28" s="7" t="s">
        <v>289</v>
      </c>
    </row>
    <row r="29" spans="1:26" ht="15.75" customHeight="1">
      <c r="A29" s="35" t="s">
        <v>290</v>
      </c>
      <c r="B29" s="10" t="s">
        <v>417</v>
      </c>
      <c r="C29" s="11" t="str" cm="1">
        <f t="array" ref="C29">_xlfn.IFS(OR(AND(A3=A29,SUM(D3:F3)=2,AND(L3=MIN(L$3:L$5),COUNTIF(L$3:L$5,MIN(L$3:L$5))=1)),AND(A3=A29,SUM(D3:F3)=2,SUM(D4:F4)=2,SUM(D5:F5)=2)),C3,OR(AND(A4=A29,SUM(D4:F4)=2,AND(L4=MIN(L$3:L$5),COUNTIF(L$3:L$5,MIN(L$3:L$5))=1)),AND(A4=A29,SUM(D3:F3)=2,SUM(D4:F4)=2,SUM(D5:F5)=2)),C4,OR(AND(A5=A29,SUM(D5:F5)=2,AND(L5=MIN(L$3:L$5),COUNTIF(L$3:L$5,MIN(L$3:L$5))=1)),AND(A5=A29,SUM(D3:F3)=2,SUM(D4:F4)=2,SUM(D5:F5)=2)),C5,TRUE,"")</f>
        <v>Collège Saint-Alexandre de la Gatineau</v>
      </c>
      <c r="D29" s="12">
        <f>SUMIF(Résultats!$D$2:$F$151,B29,Résultats!$J$2:$L$151)</f>
        <v>3</v>
      </c>
      <c r="E29" s="12">
        <f>SUMIF(Résultats!$D$2:$F$151,B29,Résultats!$M$2:$O$151)</f>
        <v>0</v>
      </c>
      <c r="F29" s="12">
        <f>SUMIF(Résultats!$D$2:$F$151,B29,Résultats!$N$2:$P$151)</f>
        <v>0</v>
      </c>
      <c r="G29" s="12">
        <f>SUMIF(Résultats!$D$2:$F$151,B29,Résultats!$I$2:$K$151)</f>
        <v>6</v>
      </c>
      <c r="H29" s="12">
        <f>SUMIF(Résultats!$D$2:$F$151,B29,Résultats!$E$2:$G$151)</f>
        <v>1030</v>
      </c>
      <c r="I29" s="12">
        <f>SUMIF(Résultats!$D$2:$F$151,B29,Résultats!$Q$2:$S$151)</f>
        <v>695</v>
      </c>
      <c r="J29" s="12">
        <f t="shared" ref="J29:J32" si="4">H29-I29</f>
        <v>335</v>
      </c>
      <c r="K29" s="12" t="s">
        <v>292</v>
      </c>
      <c r="L29">
        <f>_xlfn.PERCENTRANK.INC(G29:G32,G29)</f>
        <v>1</v>
      </c>
      <c r="M29">
        <f>_xlfn.PERCENTRANK.INC(J29:J32,J29)</f>
        <v>1</v>
      </c>
      <c r="N29">
        <f>_xlfn.PERCENTRANK.INC(H29:H32,H29)</f>
        <v>1</v>
      </c>
    </row>
    <row r="30" spans="1:26" ht="15.75" customHeight="1">
      <c r="A30" s="35" t="s">
        <v>293</v>
      </c>
      <c r="B30" s="10" t="s">
        <v>418</v>
      </c>
      <c r="C30" s="11" t="str" cm="1">
        <f t="array" ref="C30">_xlfn.IFS(OR(AND(A9=A30,SUM(D9:F9)=2,AND(L9=MIN(L$9:L$11),COUNTIF(L$9:L$11,MIN(L$9:L$11))=1)),AND(A9=A30,SUM(D9:F9)=2,SUM(D10:F10)=2,SUM(D11:F11)=2)),C9,OR(AND(A10=A30,SUM(D10:F10)=2,AND(L10=MIN(L$9:L$11),COUNTIF(L$9:L$11,MIN(L$9:L$11))=1)),AND(A10=A30,SUM(D9:F9)=2,SUM(D10:F10)=2,SUM(D11:F11)=2)),C10,OR(AND(A11=A30,SUM(D11:F11)=2,AND(L11=MIN(L$9:L$11),COUNTIF(L$9:L$11,MIN(L$9:L$11))=1)),AND(A11=A30,SUM(D9:F9)=2,SUM(D10:F10)=2,SUM(D11:F11)=2)),C11,TRUE,"")</f>
        <v>É.S. du Triolet</v>
      </c>
      <c r="D30" s="12">
        <f>SUMIF(Résultats!$D$2:$F$151,B30,Résultats!$J$2:$L$151)</f>
        <v>1</v>
      </c>
      <c r="E30" s="12">
        <f>SUMIF(Résultats!$D$2:$F$151,B30,Résultats!$M$2:$O$151)</f>
        <v>0</v>
      </c>
      <c r="F30" s="12">
        <f>SUMIF(Résultats!$D$2:$F$151,B30,Résultats!$N$2:$P$151)</f>
        <v>2</v>
      </c>
      <c r="G30" s="12">
        <f>SUMIF(Résultats!$D$2:$F$151,B30,Résultats!$I$2:$K$151)</f>
        <v>2</v>
      </c>
      <c r="H30" s="12">
        <f>SUMIF(Résultats!$D$2:$F$151,B30,Résultats!$E$2:$G$151)</f>
        <v>790</v>
      </c>
      <c r="I30" s="12">
        <f>SUMIF(Résultats!$D$2:$F$151,B30,Résultats!$Q$2:$S$151)</f>
        <v>925</v>
      </c>
      <c r="J30" s="12">
        <f t="shared" si="4"/>
        <v>-135</v>
      </c>
      <c r="K30" s="12" t="s">
        <v>301</v>
      </c>
      <c r="L30">
        <f>_xlfn.PERCENTRANK.INC(G29:G32,G30)</f>
        <v>0</v>
      </c>
      <c r="M30">
        <f>_xlfn.PERCENTRANK.INC(J29:J32,J30)</f>
        <v>0.33300000000000002</v>
      </c>
      <c r="N30">
        <f>_xlfn.PERCENTRANK.INC(H29:H32,H30)</f>
        <v>0</v>
      </c>
    </row>
    <row r="31" spans="1:26" ht="15.75" customHeight="1">
      <c r="A31" s="35" t="s">
        <v>296</v>
      </c>
      <c r="B31" s="10" t="s">
        <v>419</v>
      </c>
      <c r="C31" s="11" t="str" cm="1">
        <f t="array" ref="C31">_xlfn.IFS(OR(AND(A15=A31,SUM(D15:F15)=2,AND(L15=MIN(L$15:L$17),COUNTIF(L$15:L$17,MIN(L$15:L$17))=1)),AND(A15=A31,SUM(D15:F15)=2,SUM(D16:F16)=2,SUM(D17:F17)=2)),C15,OR(AND(A16=A31,SUM(D16:F16)=2,AND(L16=MIN(L$15:L$17),COUNTIF(L$15:L$17,MIN(L$15:L$17))=1)),AND(A16=A31,SUM(D15:F15)=2,SUM(D16:F16)=2,SUM(D17:F17)=2)),C16,OR(AND(A17=A31,SUM(D17:F17)=2,AND(L17=MIN(L$15:L$17),COUNTIF(L$15:L$17,MIN(L$15:L$17))=1)),AND(A17=A31,SUM(D15:F15)=2,SUM(D16:F16)=2,SUM(D17:F17)=2)),C17,TRUE,"")</f>
        <v>É.S. de Mortagne B</v>
      </c>
      <c r="D31" s="12">
        <f>SUMIF(Résultats!$D$2:$F$151,B31,Résultats!$J$2:$L$151)</f>
        <v>1</v>
      </c>
      <c r="E31" s="12">
        <f>SUMIF(Résultats!$D$2:$F$151,B31,Résultats!$M$2:$O$151)</f>
        <v>0</v>
      </c>
      <c r="F31" s="12">
        <f>SUMIF(Résultats!$D$2:$F$151,B31,Résultats!$N$2:$P$151)</f>
        <v>2</v>
      </c>
      <c r="G31" s="12">
        <f>SUMIF(Résultats!$D$2:$F$151,B31,Résultats!$I$2:$K$151)</f>
        <v>2</v>
      </c>
      <c r="H31" s="12">
        <f>SUMIF(Résultats!$D$2:$F$151,B31,Résultats!$E$2:$G$151)</f>
        <v>815</v>
      </c>
      <c r="I31" s="12">
        <f>SUMIF(Résultats!$D$2:$F$151,B31,Résultats!$Q$2:$S$151)</f>
        <v>985</v>
      </c>
      <c r="J31" s="12">
        <f t="shared" si="4"/>
        <v>-170</v>
      </c>
      <c r="K31" s="12" t="s">
        <v>298</v>
      </c>
      <c r="L31">
        <f>_xlfn.PERCENTRANK.INC(G29:G32,G31)</f>
        <v>0</v>
      </c>
      <c r="M31">
        <f>_xlfn.PERCENTRANK.INC(J29:J32,J31)</f>
        <v>0</v>
      </c>
      <c r="N31">
        <f>_xlfn.PERCENTRANK.INC(H29:H32,H31)</f>
        <v>0.66600000000000004</v>
      </c>
    </row>
    <row r="32" spans="1:26" ht="15.75" customHeight="1">
      <c r="A32" s="35" t="s">
        <v>299</v>
      </c>
      <c r="B32" s="10" t="s">
        <v>420</v>
      </c>
      <c r="C32" s="11" t="str" cm="1">
        <f t="array" ref="C32">_xlfn.IFS(OR(AND(A21=A32,SUM(D21:F21)=2,AND(L21=MIN(L$21:L$23),COUNTIF(L$21:L$23,MIN(L$21:L$23))=1)),AND(A21=A32,SUM(D21:F21)=2,SUM(D22:F22)=2,SUM(D23:F23)=2)),C21,OR(AND(A22=A32,SUM(D22:F22)=2,AND(L22=MIN(L$21:L$23),COUNTIF(L$21:L$23,MIN(L$21:L$23))=1)),AND(A22=A32,SUM(D21:F21)=2,SUM(D22:F22)=2,SUM(D23:F23)=2)),C22,OR(AND(A23=A32,SUM(D23:F23)=2,AND(L23=MIN(L$21:L$23),COUNTIF(L$21:L$23,MIN(L$21:L$23))=1)),AND(A23=A32,SUM(D21:F21)=2,SUM(D22:F22)=2,SUM(D23:F23)=2)),C23,TRUE,"")</f>
        <v>Séminaire de Sherbrooke A</v>
      </c>
      <c r="D32" s="12">
        <f>SUMIF(Résultats!$D$2:$F$151,B32,Résultats!$J$2:$L$151)</f>
        <v>1</v>
      </c>
      <c r="E32" s="12">
        <f>SUMIF(Résultats!$D$2:$F$151,B32,Résultats!$M$2:$O$151)</f>
        <v>0</v>
      </c>
      <c r="F32" s="12">
        <f>SUMIF(Résultats!$D$2:$F$151,B32,Résultats!$N$2:$P$151)</f>
        <v>2</v>
      </c>
      <c r="G32" s="12">
        <f>SUMIF(Résultats!$D$2:$F$151,B32,Résultats!$I$2:$K$151)</f>
        <v>2</v>
      </c>
      <c r="H32" s="12">
        <f>SUMIF(Résultats!$D$2:$F$151,B32,Résultats!$E$2:$G$151)</f>
        <v>810</v>
      </c>
      <c r="I32" s="12">
        <f>SUMIF(Résultats!$D$2:$F$151,B32,Résultats!$Q$2:$S$151)</f>
        <v>840</v>
      </c>
      <c r="J32" s="12">
        <f t="shared" si="4"/>
        <v>-30</v>
      </c>
      <c r="K32" s="12" t="s">
        <v>295</v>
      </c>
      <c r="L32">
        <f>_xlfn.PERCENTRANK.INC(G29:G32,G32)</f>
        <v>0</v>
      </c>
      <c r="M32">
        <f>_xlfn.PERCENTRANK.INC(J29:J32,J32)</f>
        <v>0.66600000000000004</v>
      </c>
      <c r="N32">
        <f>_xlfn.PERCENTRANK.INC(H29:H32,H32)</f>
        <v>0.33300000000000002</v>
      </c>
    </row>
  </sheetData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E58E2-7F2C-49B4-841B-DEBF55AD4B7F}">
  <sheetPr>
    <outlinePr summaryBelow="0" summaryRight="0"/>
  </sheetPr>
  <dimension ref="A1:M105"/>
  <sheetViews>
    <sheetView workbookViewId="0">
      <selection activeCell="J2" sqref="J2"/>
    </sheetView>
  </sheetViews>
  <sheetFormatPr baseColWidth="10" defaultColWidth="12.5703125" defaultRowHeight="15.75" customHeight="1"/>
  <cols>
    <col min="1" max="1" width="34" bestFit="1" customWidth="1"/>
    <col min="2" max="2" width="30.42578125" bestFit="1" customWidth="1"/>
    <col min="3" max="10" width="5.42578125" customWidth="1"/>
    <col min="11" max="11" width="18" customWidth="1"/>
    <col min="12" max="12" width="14" customWidth="1"/>
    <col min="13" max="13" width="11.140625" customWidth="1"/>
  </cols>
  <sheetData>
    <row r="1" spans="1:13" ht="15.75" customHeight="1">
      <c r="A1" s="16" t="s">
        <v>1</v>
      </c>
      <c r="B1" s="16" t="s">
        <v>302</v>
      </c>
      <c r="C1" s="17" t="s">
        <v>303</v>
      </c>
      <c r="D1" s="17" t="s">
        <v>304</v>
      </c>
      <c r="E1" s="17" t="s">
        <v>305</v>
      </c>
      <c r="F1" s="17" t="s">
        <v>306</v>
      </c>
      <c r="G1" s="17" t="s">
        <v>307</v>
      </c>
      <c r="H1" s="17" t="s">
        <v>308</v>
      </c>
      <c r="I1" s="17" t="s">
        <v>309</v>
      </c>
      <c r="J1" s="17" t="s">
        <v>310</v>
      </c>
      <c r="K1" s="18" t="s">
        <v>311</v>
      </c>
      <c r="L1" s="18" t="s">
        <v>312</v>
      </c>
      <c r="M1" s="18" t="s">
        <v>313</v>
      </c>
    </row>
    <row r="2" spans="1:13" ht="15.75" customHeight="1">
      <c r="A2" s="20" t="s">
        <v>372</v>
      </c>
      <c r="B2" s="20" t="s">
        <v>458</v>
      </c>
      <c r="C2" s="21">
        <v>355</v>
      </c>
      <c r="D2" s="21">
        <v>290</v>
      </c>
      <c r="E2" s="21"/>
      <c r="F2" s="22">
        <v>205</v>
      </c>
      <c r="G2" s="22"/>
      <c r="H2" s="21">
        <v>245</v>
      </c>
      <c r="I2" s="21">
        <v>245</v>
      </c>
      <c r="J2" s="21"/>
      <c r="K2" s="23">
        <f>SUM(C2:H2)</f>
        <v>1095</v>
      </c>
      <c r="L2" s="23">
        <f>COUNT(C2:H2)</f>
        <v>4</v>
      </c>
      <c r="M2" s="23">
        <f>ROUND(K2/L2,1)</f>
        <v>273.8</v>
      </c>
    </row>
    <row r="3" spans="1:13" ht="15.75" customHeight="1">
      <c r="A3" s="20" t="s">
        <v>405</v>
      </c>
      <c r="B3" s="20" t="s">
        <v>430</v>
      </c>
      <c r="C3" s="21">
        <v>205</v>
      </c>
      <c r="D3" s="22"/>
      <c r="E3" s="21">
        <v>230</v>
      </c>
      <c r="F3" s="21">
        <v>175</v>
      </c>
      <c r="G3" s="22"/>
      <c r="H3" s="21">
        <v>245</v>
      </c>
      <c r="I3" s="21">
        <v>235</v>
      </c>
      <c r="J3" s="21"/>
      <c r="K3" s="23">
        <f>SUM(C3:H3)</f>
        <v>855</v>
      </c>
      <c r="L3" s="23">
        <f>COUNT(C3:H3)</f>
        <v>4</v>
      </c>
      <c r="M3" s="23">
        <f>ROUND(K3/L3,1)</f>
        <v>213.8</v>
      </c>
    </row>
    <row r="4" spans="1:13" ht="15.75" customHeight="1">
      <c r="A4" s="101" t="s">
        <v>416</v>
      </c>
      <c r="B4" s="101" t="s">
        <v>424</v>
      </c>
      <c r="C4" s="21"/>
      <c r="D4" s="21">
        <v>270</v>
      </c>
      <c r="E4" s="21"/>
      <c r="F4" s="22">
        <v>195</v>
      </c>
      <c r="G4" s="21"/>
      <c r="H4" s="22">
        <v>150</v>
      </c>
      <c r="I4" s="22">
        <v>160</v>
      </c>
      <c r="J4" s="22"/>
      <c r="K4" s="23">
        <f>SUM(C4:H4)</f>
        <v>615</v>
      </c>
      <c r="L4" s="23">
        <f>COUNT(C4:H4)</f>
        <v>3</v>
      </c>
      <c r="M4" s="23">
        <f>ROUND(K4/L4,1)</f>
        <v>205</v>
      </c>
    </row>
    <row r="5" spans="1:13" ht="15.75" customHeight="1">
      <c r="A5" s="101" t="s">
        <v>383</v>
      </c>
      <c r="B5" s="101" t="s">
        <v>454</v>
      </c>
      <c r="C5" s="21">
        <v>245</v>
      </c>
      <c r="D5" s="22">
        <v>185</v>
      </c>
      <c r="E5" s="21"/>
      <c r="F5" s="22">
        <v>175</v>
      </c>
      <c r="G5" s="21"/>
      <c r="H5" s="22">
        <v>145</v>
      </c>
      <c r="I5" s="22">
        <v>110</v>
      </c>
      <c r="J5" s="22"/>
      <c r="K5" s="23">
        <f>SUM(C5:H5)</f>
        <v>750</v>
      </c>
      <c r="L5" s="23">
        <f>COUNT(C5:H5)</f>
        <v>4</v>
      </c>
      <c r="M5" s="23">
        <f>ROUND(K5/L5,1)</f>
        <v>187.5</v>
      </c>
    </row>
    <row r="6" spans="1:13" ht="15.75" customHeight="1">
      <c r="A6" s="101" t="s">
        <v>469</v>
      </c>
      <c r="B6" s="101" t="s">
        <v>473</v>
      </c>
      <c r="C6" s="22"/>
      <c r="D6" s="21">
        <v>145</v>
      </c>
      <c r="E6" s="22">
        <v>210</v>
      </c>
      <c r="F6" s="21">
        <v>165</v>
      </c>
      <c r="G6" s="21"/>
      <c r="H6" s="21">
        <v>120</v>
      </c>
      <c r="I6" s="21">
        <v>245</v>
      </c>
      <c r="J6" s="21"/>
      <c r="K6" s="23">
        <f>SUM(C6:H6)</f>
        <v>640</v>
      </c>
      <c r="L6" s="23">
        <f>COUNT(C6:H6)</f>
        <v>4</v>
      </c>
      <c r="M6" s="23">
        <f>ROUND(K6/L6,1)</f>
        <v>160</v>
      </c>
    </row>
    <row r="7" spans="1:13" ht="15.75" customHeight="1">
      <c r="A7" s="101" t="s">
        <v>414</v>
      </c>
      <c r="B7" s="101" t="s">
        <v>435</v>
      </c>
      <c r="C7" s="22">
        <v>145</v>
      </c>
      <c r="D7" s="22"/>
      <c r="E7" s="21">
        <v>135</v>
      </c>
      <c r="F7" s="22">
        <v>145</v>
      </c>
      <c r="G7" s="21"/>
      <c r="H7" s="21">
        <v>145</v>
      </c>
      <c r="I7" s="21">
        <v>125</v>
      </c>
      <c r="J7" s="21"/>
      <c r="K7" s="23">
        <f>SUM(C7:H7)</f>
        <v>570</v>
      </c>
      <c r="L7" s="23">
        <f>COUNT(C7:H7)</f>
        <v>4</v>
      </c>
      <c r="M7" s="23">
        <f>ROUND(K7/L7,1)</f>
        <v>142.5</v>
      </c>
    </row>
    <row r="8" spans="1:13" ht="15.75" customHeight="1">
      <c r="A8" s="20" t="s">
        <v>400</v>
      </c>
      <c r="B8" s="20" t="s">
        <v>450</v>
      </c>
      <c r="C8" s="21">
        <v>100</v>
      </c>
      <c r="D8" s="21">
        <v>150</v>
      </c>
      <c r="E8" s="21"/>
      <c r="F8" s="21">
        <v>145</v>
      </c>
      <c r="G8" s="22"/>
      <c r="H8" s="22">
        <v>105</v>
      </c>
      <c r="I8" s="22">
        <v>85</v>
      </c>
      <c r="J8" s="22"/>
      <c r="K8" s="23">
        <f>SUM(C8:H8)</f>
        <v>500</v>
      </c>
      <c r="L8" s="23">
        <f>COUNT(C8:H8)</f>
        <v>4</v>
      </c>
      <c r="M8" s="23">
        <f>ROUND(K8/L8,1)</f>
        <v>125</v>
      </c>
    </row>
    <row r="9" spans="1:13" ht="15.75" customHeight="1">
      <c r="A9" s="101" t="s">
        <v>408</v>
      </c>
      <c r="B9" s="101" t="s">
        <v>462</v>
      </c>
      <c r="C9" s="21"/>
      <c r="D9" s="21">
        <v>135</v>
      </c>
      <c r="E9" s="22">
        <v>105</v>
      </c>
      <c r="F9" s="21">
        <v>155</v>
      </c>
      <c r="G9" s="21"/>
      <c r="H9" s="22">
        <v>100</v>
      </c>
      <c r="I9" s="22">
        <v>230</v>
      </c>
      <c r="J9" s="22"/>
      <c r="K9" s="23">
        <f>SUM(C9:H9)</f>
        <v>495</v>
      </c>
      <c r="L9" s="23">
        <f>COUNT(C9:H9)</f>
        <v>4</v>
      </c>
      <c r="M9" s="23">
        <f>ROUND(K9/L9,1)</f>
        <v>123.8</v>
      </c>
    </row>
    <row r="10" spans="1:13" ht="12.75">
      <c r="A10" s="20" t="s">
        <v>405</v>
      </c>
      <c r="B10" s="20" t="s">
        <v>428</v>
      </c>
      <c r="C10" s="22">
        <v>160</v>
      </c>
      <c r="D10" s="22"/>
      <c r="E10" s="22">
        <v>95</v>
      </c>
      <c r="F10" s="22">
        <v>105</v>
      </c>
      <c r="G10" s="22"/>
      <c r="H10" s="22">
        <v>105</v>
      </c>
      <c r="I10" s="22">
        <v>120</v>
      </c>
      <c r="J10" s="22"/>
      <c r="K10" s="23">
        <f>SUM(C10:H10)</f>
        <v>465</v>
      </c>
      <c r="L10" s="23">
        <f>COUNT(C10:H10)</f>
        <v>4</v>
      </c>
      <c r="M10" s="23">
        <f>ROUND(K10/L10,1)</f>
        <v>116.3</v>
      </c>
    </row>
    <row r="11" spans="1:13" ht="12.75">
      <c r="A11" s="20" t="s">
        <v>388</v>
      </c>
      <c r="B11" s="20" t="s">
        <v>467</v>
      </c>
      <c r="C11" s="22">
        <v>105</v>
      </c>
      <c r="D11" s="21"/>
      <c r="E11" s="21">
        <v>75</v>
      </c>
      <c r="F11" s="21">
        <v>105</v>
      </c>
      <c r="G11" s="21"/>
      <c r="H11" s="22">
        <v>160</v>
      </c>
      <c r="I11" s="22">
        <v>180</v>
      </c>
      <c r="J11" s="22"/>
      <c r="K11" s="23">
        <f>SUM(C11:H11)</f>
        <v>445</v>
      </c>
      <c r="L11" s="23">
        <f>COUNT(C11:H11)</f>
        <v>4</v>
      </c>
      <c r="M11" s="23">
        <f>ROUND(K11/L11,1)</f>
        <v>111.3</v>
      </c>
    </row>
    <row r="12" spans="1:13" ht="12.75">
      <c r="A12" s="20" t="s">
        <v>437</v>
      </c>
      <c r="B12" s="20" t="s">
        <v>441</v>
      </c>
      <c r="C12" s="21"/>
      <c r="D12" s="21">
        <v>65</v>
      </c>
      <c r="E12" s="21">
        <v>120</v>
      </c>
      <c r="F12" s="22">
        <v>125</v>
      </c>
      <c r="G12" s="22"/>
      <c r="H12" s="21">
        <v>105</v>
      </c>
      <c r="I12" s="21">
        <v>60</v>
      </c>
      <c r="J12" s="21"/>
      <c r="K12" s="23">
        <f>SUM(C12:H12)</f>
        <v>415</v>
      </c>
      <c r="L12" s="23">
        <f>COUNT(C12:H12)</f>
        <v>4</v>
      </c>
      <c r="M12" s="23">
        <f>ROUND(K12/L12,1)</f>
        <v>103.8</v>
      </c>
    </row>
    <row r="13" spans="1:13" ht="12.75">
      <c r="A13" s="20" t="s">
        <v>412</v>
      </c>
      <c r="B13" s="20" t="s">
        <v>475</v>
      </c>
      <c r="C13" s="22">
        <v>155</v>
      </c>
      <c r="D13" s="22">
        <v>60</v>
      </c>
      <c r="E13" s="22"/>
      <c r="F13" s="22">
        <v>100</v>
      </c>
      <c r="G13" s="22"/>
      <c r="H13" s="22">
        <v>100</v>
      </c>
      <c r="I13" s="22"/>
      <c r="J13" s="22"/>
      <c r="K13" s="23">
        <f>SUM(C13:H13)</f>
        <v>415</v>
      </c>
      <c r="L13" s="23">
        <f>COUNT(C13:H13)</f>
        <v>4</v>
      </c>
      <c r="M13" s="23">
        <f>ROUND(K13/L13,1)</f>
        <v>103.8</v>
      </c>
    </row>
    <row r="14" spans="1:13" ht="12.75">
      <c r="A14" s="20" t="s">
        <v>412</v>
      </c>
      <c r="B14" s="20" t="s">
        <v>479</v>
      </c>
      <c r="C14" s="21">
        <v>70</v>
      </c>
      <c r="D14" s="21">
        <v>80</v>
      </c>
      <c r="E14" s="21"/>
      <c r="F14" s="22">
        <v>150</v>
      </c>
      <c r="G14" s="21"/>
      <c r="H14" s="22"/>
      <c r="I14" s="22">
        <v>100</v>
      </c>
      <c r="J14" s="22"/>
      <c r="K14" s="23">
        <f>SUM(C14:H14)</f>
        <v>300</v>
      </c>
      <c r="L14" s="23">
        <f>COUNT(C14:H14)</f>
        <v>3</v>
      </c>
      <c r="M14" s="23">
        <f>ROUND(K14/L14,1)</f>
        <v>100</v>
      </c>
    </row>
    <row r="15" spans="1:13" ht="12.75">
      <c r="A15" s="20" t="s">
        <v>437</v>
      </c>
      <c r="B15" s="20" t="s">
        <v>439</v>
      </c>
      <c r="C15" s="22"/>
      <c r="D15" s="22">
        <v>90</v>
      </c>
      <c r="E15" s="22">
        <v>130</v>
      </c>
      <c r="F15" s="22">
        <v>55</v>
      </c>
      <c r="G15" s="22"/>
      <c r="H15" s="22">
        <v>95</v>
      </c>
      <c r="I15" s="22">
        <v>100</v>
      </c>
      <c r="J15" s="22"/>
      <c r="K15" s="23">
        <f>SUM(C15:H15)</f>
        <v>370</v>
      </c>
      <c r="L15" s="23">
        <f>COUNT(C15:H15)</f>
        <v>4</v>
      </c>
      <c r="M15" s="23">
        <f>ROUND(K15/L15,1)</f>
        <v>92.5</v>
      </c>
    </row>
    <row r="16" spans="1:13" ht="12.75">
      <c r="A16" s="24" t="s">
        <v>405</v>
      </c>
      <c r="B16" s="20" t="s">
        <v>431</v>
      </c>
      <c r="C16" s="21">
        <v>100</v>
      </c>
      <c r="D16" s="22"/>
      <c r="E16" s="22">
        <v>90</v>
      </c>
      <c r="F16" s="21">
        <v>75</v>
      </c>
      <c r="G16" s="21"/>
      <c r="H16" s="21">
        <v>100</v>
      </c>
      <c r="I16" s="21">
        <v>95</v>
      </c>
      <c r="J16" s="21"/>
      <c r="K16" s="23">
        <f>SUM(C16:H16)</f>
        <v>365</v>
      </c>
      <c r="L16" s="23">
        <f>COUNT(C16:H16)</f>
        <v>4</v>
      </c>
      <c r="M16" s="23">
        <f>ROUND(K16/L16,1)</f>
        <v>91.3</v>
      </c>
    </row>
    <row r="17" spans="1:13" ht="12.75">
      <c r="A17" s="101" t="s">
        <v>416</v>
      </c>
      <c r="B17" s="101" t="s">
        <v>427</v>
      </c>
      <c r="C17" s="21"/>
      <c r="D17" s="22"/>
      <c r="E17" s="22">
        <v>110</v>
      </c>
      <c r="F17" s="21">
        <v>65</v>
      </c>
      <c r="G17" s="21"/>
      <c r="H17" s="21"/>
      <c r="I17" s="21">
        <v>70</v>
      </c>
      <c r="J17" s="21"/>
      <c r="K17" s="23">
        <f>SUM(C17:H17)</f>
        <v>175</v>
      </c>
      <c r="L17" s="23">
        <f>COUNT(C17:H17)</f>
        <v>2</v>
      </c>
      <c r="M17" s="23">
        <f>ROUND(K17/L17,1)</f>
        <v>87.5</v>
      </c>
    </row>
    <row r="18" spans="1:13" ht="12.75">
      <c r="A18" s="101" t="s">
        <v>414</v>
      </c>
      <c r="B18" s="101" t="s">
        <v>433</v>
      </c>
      <c r="C18" s="21">
        <v>105</v>
      </c>
      <c r="D18" s="22"/>
      <c r="E18" s="21">
        <v>130</v>
      </c>
      <c r="F18" s="22">
        <v>65</v>
      </c>
      <c r="G18" s="21"/>
      <c r="H18" s="21">
        <v>45</v>
      </c>
      <c r="I18" s="21">
        <v>50</v>
      </c>
      <c r="J18" s="21"/>
      <c r="K18" s="23">
        <f>SUM(C18:H18)</f>
        <v>345</v>
      </c>
      <c r="L18" s="23">
        <f>COUNT(C18:H18)</f>
        <v>4</v>
      </c>
      <c r="M18" s="23">
        <f>ROUND(K18/L18,1)</f>
        <v>86.3</v>
      </c>
    </row>
    <row r="19" spans="1:13" ht="12.75">
      <c r="A19" s="101" t="s">
        <v>383</v>
      </c>
      <c r="B19" s="101" t="s">
        <v>455</v>
      </c>
      <c r="C19" s="21">
        <v>100</v>
      </c>
      <c r="D19" s="21">
        <v>55</v>
      </c>
      <c r="E19" s="21"/>
      <c r="F19" s="21">
        <v>125</v>
      </c>
      <c r="G19" s="22"/>
      <c r="H19" s="22">
        <v>60</v>
      </c>
      <c r="I19" s="22">
        <v>55</v>
      </c>
      <c r="J19" s="22"/>
      <c r="K19" s="23">
        <f>SUM(C19:H19)</f>
        <v>340</v>
      </c>
      <c r="L19" s="23">
        <f>COUNT(C19:H19)</f>
        <v>4</v>
      </c>
      <c r="M19" s="23">
        <f>ROUND(K19/L19,1)</f>
        <v>85</v>
      </c>
    </row>
    <row r="20" spans="1:13" ht="12.75">
      <c r="A20" s="101" t="s">
        <v>224</v>
      </c>
      <c r="B20" s="101" t="s">
        <v>445</v>
      </c>
      <c r="C20" s="22">
        <v>60</v>
      </c>
      <c r="D20" s="22"/>
      <c r="E20" s="22">
        <v>70</v>
      </c>
      <c r="F20" s="22">
        <v>130</v>
      </c>
      <c r="G20" s="22"/>
      <c r="H20" s="22">
        <v>75</v>
      </c>
      <c r="I20" s="22">
        <v>130</v>
      </c>
      <c r="J20" s="22"/>
      <c r="K20" s="23">
        <f>SUM(C20:H20)</f>
        <v>335</v>
      </c>
      <c r="L20" s="23">
        <f>COUNT(C20:H20)</f>
        <v>4</v>
      </c>
      <c r="M20" s="23">
        <f>ROUND(K20/L20,1)</f>
        <v>83.8</v>
      </c>
    </row>
    <row r="21" spans="1:13" ht="12.75">
      <c r="A21" s="20" t="s">
        <v>437</v>
      </c>
      <c r="B21" s="20" t="s">
        <v>438</v>
      </c>
      <c r="C21" s="21"/>
      <c r="D21" s="22">
        <v>90</v>
      </c>
      <c r="E21" s="21">
        <v>45</v>
      </c>
      <c r="F21" s="22">
        <v>95</v>
      </c>
      <c r="G21" s="21"/>
      <c r="H21" s="22">
        <v>90</v>
      </c>
      <c r="I21" s="22">
        <v>145</v>
      </c>
      <c r="J21" s="22"/>
      <c r="K21" s="23">
        <f>SUM(C21:H21)</f>
        <v>320</v>
      </c>
      <c r="L21" s="23">
        <f>COUNT(C21:H21)</f>
        <v>4</v>
      </c>
      <c r="M21" s="23">
        <f>ROUND(K21/L21,1)</f>
        <v>80</v>
      </c>
    </row>
    <row r="22" spans="1:13" ht="12.75">
      <c r="A22" s="20" t="s">
        <v>400</v>
      </c>
      <c r="B22" s="20" t="s">
        <v>451</v>
      </c>
      <c r="C22" s="21">
        <v>70</v>
      </c>
      <c r="D22" s="22">
        <v>155</v>
      </c>
      <c r="E22" s="22"/>
      <c r="F22" s="22">
        <v>65</v>
      </c>
      <c r="G22" s="22"/>
      <c r="H22" s="22">
        <v>30</v>
      </c>
      <c r="I22" s="22">
        <v>45</v>
      </c>
      <c r="J22" s="22"/>
      <c r="K22" s="23">
        <f>SUM(C22:H22)</f>
        <v>320</v>
      </c>
      <c r="L22" s="23">
        <f>COUNT(C22:H22)</f>
        <v>4</v>
      </c>
      <c r="M22" s="23">
        <f>ROUND(K22/L22,1)</f>
        <v>80</v>
      </c>
    </row>
    <row r="23" spans="1:13" ht="12.75">
      <c r="A23" s="101" t="s">
        <v>469</v>
      </c>
      <c r="B23" s="101" t="s">
        <v>472</v>
      </c>
      <c r="C23" s="22"/>
      <c r="D23" s="22">
        <v>125</v>
      </c>
      <c r="E23" s="22">
        <v>40</v>
      </c>
      <c r="F23" s="21">
        <v>65</v>
      </c>
      <c r="G23" s="21"/>
      <c r="H23" s="21">
        <v>70</v>
      </c>
      <c r="I23" s="21">
        <v>95</v>
      </c>
      <c r="J23" s="21"/>
      <c r="K23" s="23">
        <f>SUM(C23:H23)</f>
        <v>300</v>
      </c>
      <c r="L23" s="23">
        <f>COUNT(C23:H23)</f>
        <v>4</v>
      </c>
      <c r="M23" s="23">
        <f>ROUND(K23/L23,1)</f>
        <v>75</v>
      </c>
    </row>
    <row r="24" spans="1:13" ht="12.75">
      <c r="A24" s="101" t="s">
        <v>224</v>
      </c>
      <c r="B24" s="101" t="s">
        <v>443</v>
      </c>
      <c r="C24" s="22">
        <v>30</v>
      </c>
      <c r="D24" s="22"/>
      <c r="E24" s="21">
        <v>35</v>
      </c>
      <c r="F24" s="21">
        <v>80</v>
      </c>
      <c r="G24" s="21"/>
      <c r="H24" s="22">
        <v>145</v>
      </c>
      <c r="I24" s="22">
        <v>100</v>
      </c>
      <c r="J24" s="22"/>
      <c r="K24" s="23">
        <f>SUM(C24:H24)</f>
        <v>290</v>
      </c>
      <c r="L24" s="23">
        <f>COUNT(C24:H24)</f>
        <v>4</v>
      </c>
      <c r="M24" s="23">
        <f>ROUND(K24/L24,1)</f>
        <v>72.5</v>
      </c>
    </row>
    <row r="25" spans="1:13" ht="12.75">
      <c r="A25" s="101" t="s">
        <v>469</v>
      </c>
      <c r="B25" s="101" t="s">
        <v>470</v>
      </c>
      <c r="C25" s="21"/>
      <c r="D25" s="21">
        <v>55</v>
      </c>
      <c r="E25" s="22">
        <v>110</v>
      </c>
      <c r="F25" s="22">
        <v>75</v>
      </c>
      <c r="G25" s="21"/>
      <c r="H25" s="21">
        <v>30</v>
      </c>
      <c r="I25" s="21">
        <v>70</v>
      </c>
      <c r="J25" s="21"/>
      <c r="K25" s="23">
        <f>SUM(C25:H25)</f>
        <v>270</v>
      </c>
      <c r="L25" s="23">
        <f>COUNT(C25:H25)</f>
        <v>4</v>
      </c>
      <c r="M25" s="23">
        <f>ROUND(K25/L25,1)</f>
        <v>67.5</v>
      </c>
    </row>
    <row r="26" spans="1:13" ht="12.75">
      <c r="A26" s="101" t="s">
        <v>383</v>
      </c>
      <c r="B26" s="101" t="s">
        <v>453</v>
      </c>
      <c r="C26" s="21">
        <v>50</v>
      </c>
      <c r="D26" s="21">
        <v>90</v>
      </c>
      <c r="E26" s="21"/>
      <c r="F26" s="21"/>
      <c r="G26" s="22"/>
      <c r="H26" s="22">
        <v>60</v>
      </c>
      <c r="I26" s="22">
        <v>40</v>
      </c>
      <c r="J26" s="22"/>
      <c r="K26" s="23">
        <f>SUM(C26:H26)</f>
        <v>200</v>
      </c>
      <c r="L26" s="23">
        <f>COUNT(C26:H26)</f>
        <v>3</v>
      </c>
      <c r="M26" s="23">
        <f>ROUND(K26/L26,1)</f>
        <v>66.7</v>
      </c>
    </row>
    <row r="27" spans="1:13" ht="12.75">
      <c r="A27" s="101" t="s">
        <v>416</v>
      </c>
      <c r="B27" s="101" t="s">
        <v>423</v>
      </c>
      <c r="C27" s="22"/>
      <c r="D27" s="22">
        <v>65</v>
      </c>
      <c r="E27" s="22">
        <v>60</v>
      </c>
      <c r="F27" s="22"/>
      <c r="G27" s="22"/>
      <c r="H27" s="21">
        <v>50</v>
      </c>
      <c r="I27" s="21">
        <v>55</v>
      </c>
      <c r="J27" s="21"/>
      <c r="K27" s="23">
        <f>SUM(C27:H27)</f>
        <v>175</v>
      </c>
      <c r="L27" s="23">
        <f>COUNT(C27:H27)</f>
        <v>3</v>
      </c>
      <c r="M27" s="23">
        <f>ROUND(K27/L27,1)</f>
        <v>58.3</v>
      </c>
    </row>
    <row r="28" spans="1:13" ht="12.75">
      <c r="A28" s="101" t="s">
        <v>224</v>
      </c>
      <c r="B28" s="101" t="s">
        <v>444</v>
      </c>
      <c r="C28" s="22">
        <v>35</v>
      </c>
      <c r="D28" s="21"/>
      <c r="E28" s="21">
        <v>80</v>
      </c>
      <c r="F28" s="21">
        <v>90</v>
      </c>
      <c r="G28" s="22"/>
      <c r="H28" s="21">
        <v>25</v>
      </c>
      <c r="I28" s="21">
        <v>40</v>
      </c>
      <c r="J28" s="21"/>
      <c r="K28" s="23">
        <f>SUM(C28:H28)</f>
        <v>230</v>
      </c>
      <c r="L28" s="23">
        <f>COUNT(C28:H28)</f>
        <v>4</v>
      </c>
      <c r="M28" s="23">
        <f>ROUND(K28/L28,1)</f>
        <v>57.5</v>
      </c>
    </row>
    <row r="29" spans="1:13" ht="12.75">
      <c r="A29" s="101" t="s">
        <v>224</v>
      </c>
      <c r="B29" s="101" t="s">
        <v>446</v>
      </c>
      <c r="C29" s="22">
        <v>55</v>
      </c>
      <c r="D29" s="21"/>
      <c r="E29" s="21">
        <v>20</v>
      </c>
      <c r="F29" s="22">
        <v>70</v>
      </c>
      <c r="G29" s="21"/>
      <c r="H29" s="21">
        <v>80</v>
      </c>
      <c r="I29" s="21">
        <v>50</v>
      </c>
      <c r="J29" s="21"/>
      <c r="K29" s="23">
        <f>SUM(C29:H29)</f>
        <v>225</v>
      </c>
      <c r="L29" s="23">
        <f>COUNT(C29:H29)</f>
        <v>4</v>
      </c>
      <c r="M29" s="23">
        <f>ROUND(K29/L29,1)</f>
        <v>56.3</v>
      </c>
    </row>
    <row r="30" spans="1:13" ht="12.75">
      <c r="A30" s="20" t="s">
        <v>412</v>
      </c>
      <c r="B30" s="20" t="s">
        <v>476</v>
      </c>
      <c r="C30" s="22"/>
      <c r="D30" s="21">
        <v>50</v>
      </c>
      <c r="E30" s="21"/>
      <c r="F30" s="22">
        <v>55</v>
      </c>
      <c r="G30" s="21"/>
      <c r="H30" s="21">
        <v>50</v>
      </c>
      <c r="I30" s="21">
        <v>65</v>
      </c>
      <c r="J30" s="21"/>
      <c r="K30" s="23">
        <f>SUM(C30:H30)</f>
        <v>155</v>
      </c>
      <c r="L30" s="23">
        <f>COUNT(C30:H30)</f>
        <v>3</v>
      </c>
      <c r="M30" s="23">
        <f>ROUND(K30/L30,1)</f>
        <v>51.7</v>
      </c>
    </row>
    <row r="31" spans="1:13" ht="12.75">
      <c r="A31" s="20" t="s">
        <v>400</v>
      </c>
      <c r="B31" s="20" t="s">
        <v>449</v>
      </c>
      <c r="C31" s="21"/>
      <c r="D31" s="22">
        <v>45</v>
      </c>
      <c r="E31" s="22"/>
      <c r="F31" s="22">
        <v>55</v>
      </c>
      <c r="G31" s="21"/>
      <c r="H31" s="21"/>
      <c r="I31" s="21"/>
      <c r="J31" s="21"/>
      <c r="K31" s="23">
        <f>SUM(C31:H31)</f>
        <v>100</v>
      </c>
      <c r="L31" s="23">
        <f>COUNT(C31:H31)</f>
        <v>2</v>
      </c>
      <c r="M31" s="23">
        <f>ROUND(K31/L31,1)</f>
        <v>50</v>
      </c>
    </row>
    <row r="32" spans="1:13" ht="12.75">
      <c r="A32" s="20" t="s">
        <v>372</v>
      </c>
      <c r="B32" s="20" t="s">
        <v>459</v>
      </c>
      <c r="C32" s="21">
        <v>30</v>
      </c>
      <c r="D32" s="21">
        <v>60</v>
      </c>
      <c r="E32" s="21"/>
      <c r="F32" s="22">
        <v>75</v>
      </c>
      <c r="G32" s="22"/>
      <c r="H32" s="21">
        <v>30</v>
      </c>
      <c r="I32" s="21">
        <v>30</v>
      </c>
      <c r="J32" s="21"/>
      <c r="K32" s="23">
        <f>SUM(C32:H32)</f>
        <v>195</v>
      </c>
      <c r="L32" s="23">
        <f>COUNT(C32:H32)</f>
        <v>4</v>
      </c>
      <c r="M32" s="23">
        <f>ROUND(K32/L32,1)</f>
        <v>48.8</v>
      </c>
    </row>
    <row r="33" spans="1:13" ht="12.75">
      <c r="A33" s="101" t="s">
        <v>408</v>
      </c>
      <c r="B33" s="101" t="s">
        <v>464</v>
      </c>
      <c r="C33" s="21"/>
      <c r="D33" s="22">
        <v>90</v>
      </c>
      <c r="E33" s="21">
        <v>30</v>
      </c>
      <c r="F33" s="21">
        <v>25</v>
      </c>
      <c r="G33" s="22"/>
      <c r="H33" s="21">
        <v>40</v>
      </c>
      <c r="I33" s="21">
        <v>50</v>
      </c>
      <c r="J33" s="21"/>
      <c r="K33" s="23">
        <f>SUM(C33:H33)</f>
        <v>185</v>
      </c>
      <c r="L33" s="23">
        <f>COUNT(C33:H33)</f>
        <v>4</v>
      </c>
      <c r="M33" s="23">
        <f>ROUND(K33/L33,1)</f>
        <v>46.3</v>
      </c>
    </row>
    <row r="34" spans="1:13" ht="12.75">
      <c r="A34" s="20" t="s">
        <v>388</v>
      </c>
      <c r="B34" s="20" t="s">
        <v>468</v>
      </c>
      <c r="C34" s="21">
        <v>85</v>
      </c>
      <c r="D34" s="22"/>
      <c r="E34" s="21">
        <v>10</v>
      </c>
      <c r="F34" s="22">
        <v>50</v>
      </c>
      <c r="G34" s="21"/>
      <c r="H34" s="21">
        <v>40</v>
      </c>
      <c r="I34" s="21">
        <v>35</v>
      </c>
      <c r="J34" s="21"/>
      <c r="K34" s="23">
        <f>SUM(C34:H34)</f>
        <v>185</v>
      </c>
      <c r="L34" s="23">
        <f>COUNT(C34:H34)</f>
        <v>4</v>
      </c>
      <c r="M34" s="23">
        <f>ROUND(K34/L34,1)</f>
        <v>46.3</v>
      </c>
    </row>
    <row r="35" spans="1:13" ht="12.75">
      <c r="A35" s="101" t="s">
        <v>414</v>
      </c>
      <c r="B35" s="101" t="s">
        <v>434</v>
      </c>
      <c r="C35" s="21">
        <v>65</v>
      </c>
      <c r="D35" s="10"/>
      <c r="E35" s="22">
        <v>65</v>
      </c>
      <c r="F35" s="22">
        <v>15</v>
      </c>
      <c r="G35" s="21"/>
      <c r="H35" s="21">
        <v>35</v>
      </c>
      <c r="I35" s="21">
        <v>55</v>
      </c>
      <c r="J35" s="21"/>
      <c r="K35" s="23">
        <f>SUM(C35:H35)</f>
        <v>180</v>
      </c>
      <c r="L35" s="23">
        <f>COUNT(C35:H35)</f>
        <v>4</v>
      </c>
      <c r="M35" s="23">
        <f>ROUND(K35/L35,1)</f>
        <v>45</v>
      </c>
    </row>
    <row r="36" spans="1:13" ht="12.75">
      <c r="A36" s="20" t="s">
        <v>437</v>
      </c>
      <c r="B36" s="20" t="s">
        <v>440</v>
      </c>
      <c r="C36" s="21"/>
      <c r="D36" s="22">
        <v>35</v>
      </c>
      <c r="E36" s="21">
        <v>25</v>
      </c>
      <c r="F36" s="22">
        <v>55</v>
      </c>
      <c r="G36" s="22"/>
      <c r="H36" s="21">
        <v>60</v>
      </c>
      <c r="I36" s="21">
        <v>15</v>
      </c>
      <c r="J36" s="21"/>
      <c r="K36" s="23">
        <f>SUM(C36:H36)</f>
        <v>175</v>
      </c>
      <c r="L36" s="23">
        <f>COUNT(C36:H36)</f>
        <v>4</v>
      </c>
      <c r="M36" s="23">
        <f>ROUND(K36/L36,1)</f>
        <v>43.8</v>
      </c>
    </row>
    <row r="37" spans="1:13" ht="12.75">
      <c r="A37" s="20" t="s">
        <v>400</v>
      </c>
      <c r="B37" s="20" t="s">
        <v>448</v>
      </c>
      <c r="C37" s="21">
        <v>20</v>
      </c>
      <c r="D37" s="21"/>
      <c r="E37" s="21"/>
      <c r="F37" s="21">
        <v>55</v>
      </c>
      <c r="G37" s="22"/>
      <c r="H37" s="22">
        <v>50</v>
      </c>
      <c r="I37" s="22">
        <v>15</v>
      </c>
      <c r="J37" s="22"/>
      <c r="K37" s="23">
        <f>SUM(C37:H37)</f>
        <v>125</v>
      </c>
      <c r="L37" s="23">
        <f>COUNT(C37:H37)</f>
        <v>3</v>
      </c>
      <c r="M37" s="23">
        <f>ROUND(K37/L37,1)</f>
        <v>41.7</v>
      </c>
    </row>
    <row r="38" spans="1:13" ht="12.75">
      <c r="A38" s="20" t="s">
        <v>412</v>
      </c>
      <c r="B38" s="20" t="s">
        <v>477</v>
      </c>
      <c r="C38" s="21">
        <v>45</v>
      </c>
      <c r="D38" s="22">
        <v>40</v>
      </c>
      <c r="E38" s="21"/>
      <c r="F38" s="22"/>
      <c r="G38" s="21"/>
      <c r="H38" s="21">
        <v>30</v>
      </c>
      <c r="I38" s="21">
        <v>75</v>
      </c>
      <c r="J38" s="21"/>
      <c r="K38" s="23">
        <f>SUM(C38:H38)</f>
        <v>115</v>
      </c>
      <c r="L38" s="23">
        <f>COUNT(C38:H38)</f>
        <v>3</v>
      </c>
      <c r="M38" s="23">
        <f>ROUND(K38/L38,1)</f>
        <v>38.299999999999997</v>
      </c>
    </row>
    <row r="39" spans="1:13" ht="12.75">
      <c r="A39" s="101" t="s">
        <v>408</v>
      </c>
      <c r="B39" s="101" t="s">
        <v>463</v>
      </c>
      <c r="C39" s="22"/>
      <c r="D39" s="21">
        <v>25</v>
      </c>
      <c r="E39" s="21">
        <v>40</v>
      </c>
      <c r="F39" s="21">
        <v>35</v>
      </c>
      <c r="G39" s="22"/>
      <c r="H39" s="21">
        <v>45</v>
      </c>
      <c r="I39" s="21">
        <v>50</v>
      </c>
      <c r="J39" s="21"/>
      <c r="K39" s="23">
        <f>SUM(C39:H39)</f>
        <v>145</v>
      </c>
      <c r="L39" s="23">
        <f>COUNT(C39:H39)</f>
        <v>4</v>
      </c>
      <c r="M39" s="23">
        <f>ROUND(K39/L39,1)</f>
        <v>36.299999999999997</v>
      </c>
    </row>
    <row r="40" spans="1:13" ht="12.75">
      <c r="A40" s="101" t="s">
        <v>416</v>
      </c>
      <c r="B40" s="101" t="s">
        <v>422</v>
      </c>
      <c r="C40" s="22"/>
      <c r="D40" s="21">
        <v>20</v>
      </c>
      <c r="E40" s="22">
        <v>50</v>
      </c>
      <c r="F40" s="21"/>
      <c r="G40" s="21"/>
      <c r="H40" s="21">
        <v>35</v>
      </c>
      <c r="I40" s="21"/>
      <c r="J40" s="21"/>
      <c r="K40" s="23">
        <f>SUM(C40:H40)</f>
        <v>105</v>
      </c>
      <c r="L40" s="23">
        <f>COUNT(C40:H40)</f>
        <v>3</v>
      </c>
      <c r="M40" s="23">
        <f>ROUND(K40/L40,1)</f>
        <v>35</v>
      </c>
    </row>
    <row r="41" spans="1:13" ht="12.75">
      <c r="A41" s="101" t="s">
        <v>414</v>
      </c>
      <c r="B41" s="101" t="s">
        <v>432</v>
      </c>
      <c r="C41" s="21">
        <v>35</v>
      </c>
      <c r="D41" s="22"/>
      <c r="E41" s="22">
        <v>35</v>
      </c>
      <c r="F41" s="21">
        <v>25</v>
      </c>
      <c r="G41" s="21"/>
      <c r="H41" s="21">
        <v>30</v>
      </c>
      <c r="I41" s="21">
        <v>65</v>
      </c>
      <c r="J41" s="21"/>
      <c r="K41" s="23">
        <f>SUM(C41:H41)</f>
        <v>125</v>
      </c>
      <c r="L41" s="23">
        <f>COUNT(C41:H41)</f>
        <v>4</v>
      </c>
      <c r="M41" s="23">
        <f>ROUND(K41/L41,1)</f>
        <v>31.3</v>
      </c>
    </row>
    <row r="42" spans="1:13" ht="12.75">
      <c r="A42" s="20" t="s">
        <v>388</v>
      </c>
      <c r="B42" s="20" t="s">
        <v>465</v>
      </c>
      <c r="C42" s="21">
        <v>30</v>
      </c>
      <c r="D42" s="21"/>
      <c r="E42" s="22">
        <v>45</v>
      </c>
      <c r="F42" s="22">
        <v>20</v>
      </c>
      <c r="G42" s="21"/>
      <c r="H42" s="21">
        <v>30</v>
      </c>
      <c r="I42" s="21">
        <v>40</v>
      </c>
      <c r="J42" s="21"/>
      <c r="K42" s="23">
        <f>SUM(C42:H42)</f>
        <v>125</v>
      </c>
      <c r="L42" s="23">
        <f>COUNT(C42:H42)</f>
        <v>4</v>
      </c>
      <c r="M42" s="23">
        <f>ROUND(K42/L42,1)</f>
        <v>31.3</v>
      </c>
    </row>
    <row r="43" spans="1:13" ht="12.75">
      <c r="A43" s="101" t="s">
        <v>416</v>
      </c>
      <c r="B43" s="101" t="s">
        <v>421</v>
      </c>
      <c r="C43" s="21"/>
      <c r="D43" s="22">
        <v>45</v>
      </c>
      <c r="E43" s="22"/>
      <c r="F43" s="21">
        <v>15</v>
      </c>
      <c r="G43" s="21"/>
      <c r="H43" s="21"/>
      <c r="I43" s="21">
        <v>45</v>
      </c>
      <c r="J43" s="21"/>
      <c r="K43" s="23">
        <f>SUM(C43:H43)</f>
        <v>60</v>
      </c>
      <c r="L43" s="23">
        <f>COUNT(C43:H43)</f>
        <v>2</v>
      </c>
      <c r="M43" s="23">
        <f>ROUND(K43/L43,1)</f>
        <v>30</v>
      </c>
    </row>
    <row r="44" spans="1:13" ht="12.75">
      <c r="A44" s="101" t="s">
        <v>416</v>
      </c>
      <c r="B44" s="101" t="s">
        <v>426</v>
      </c>
      <c r="C44" s="21"/>
      <c r="D44" s="21"/>
      <c r="E44" s="22">
        <v>10</v>
      </c>
      <c r="F44" s="22">
        <v>35</v>
      </c>
      <c r="G44" s="21"/>
      <c r="H44" s="21">
        <v>40</v>
      </c>
      <c r="I44" s="21"/>
      <c r="J44" s="21"/>
      <c r="K44" s="23">
        <f>SUM(C44:H44)</f>
        <v>85</v>
      </c>
      <c r="L44" s="23">
        <f>COUNT(C44:H44)</f>
        <v>3</v>
      </c>
      <c r="M44" s="23">
        <f>ROUND(K44/L44,1)</f>
        <v>28.3</v>
      </c>
    </row>
    <row r="45" spans="1:13" ht="12.75">
      <c r="A45" s="20" t="s">
        <v>400</v>
      </c>
      <c r="B45" s="20" t="s">
        <v>447</v>
      </c>
      <c r="C45" s="21">
        <v>35</v>
      </c>
      <c r="D45" s="22">
        <v>25</v>
      </c>
      <c r="E45" s="21"/>
      <c r="F45" s="22"/>
      <c r="G45" s="21"/>
      <c r="H45" s="21">
        <v>15</v>
      </c>
      <c r="I45" s="21">
        <v>20</v>
      </c>
      <c r="J45" s="21"/>
      <c r="K45" s="23">
        <f>SUM(C45:H45)</f>
        <v>75</v>
      </c>
      <c r="L45" s="23">
        <f>COUNT(C45:H45)</f>
        <v>3</v>
      </c>
      <c r="M45" s="23">
        <f>ROUND(K45/L45,1)</f>
        <v>25</v>
      </c>
    </row>
    <row r="46" spans="1:13" ht="12.75">
      <c r="A46" s="20" t="s">
        <v>405</v>
      </c>
      <c r="B46" s="20" t="s">
        <v>429</v>
      </c>
      <c r="C46" s="22">
        <v>25</v>
      </c>
      <c r="D46" s="21"/>
      <c r="E46" s="22">
        <v>30</v>
      </c>
      <c r="F46" s="21">
        <v>15</v>
      </c>
      <c r="G46" s="21"/>
      <c r="H46" s="21">
        <v>25</v>
      </c>
      <c r="I46" s="21">
        <v>50</v>
      </c>
      <c r="J46" s="21"/>
      <c r="K46" s="23">
        <f>SUM(C46:H46)</f>
        <v>95</v>
      </c>
      <c r="L46" s="23">
        <f>COUNT(C46:H46)</f>
        <v>4</v>
      </c>
      <c r="M46" s="23">
        <f>ROUND(K46/L46,1)</f>
        <v>23.8</v>
      </c>
    </row>
    <row r="47" spans="1:13" ht="12.75">
      <c r="A47" s="20" t="s">
        <v>372</v>
      </c>
      <c r="B47" s="20" t="s">
        <v>457</v>
      </c>
      <c r="C47" s="21">
        <v>20</v>
      </c>
      <c r="D47" s="21">
        <v>35</v>
      </c>
      <c r="E47" s="21"/>
      <c r="F47" s="21">
        <v>15</v>
      </c>
      <c r="G47" s="22"/>
      <c r="H47" s="22">
        <v>15</v>
      </c>
      <c r="I47" s="22">
        <v>10</v>
      </c>
      <c r="J47" s="22"/>
      <c r="K47" s="23">
        <f>SUM(C47:H47)</f>
        <v>85</v>
      </c>
      <c r="L47" s="23">
        <f>COUNT(C47:H47)</f>
        <v>4</v>
      </c>
      <c r="M47" s="23">
        <f>ROUND(K47/L47,1)</f>
        <v>21.3</v>
      </c>
    </row>
    <row r="48" spans="1:13" ht="12.75">
      <c r="A48" s="20" t="s">
        <v>388</v>
      </c>
      <c r="B48" s="20" t="s">
        <v>466</v>
      </c>
      <c r="C48" s="22">
        <v>5</v>
      </c>
      <c r="D48" s="21"/>
      <c r="E48" s="21">
        <v>40</v>
      </c>
      <c r="F48" s="22">
        <v>25</v>
      </c>
      <c r="G48" s="21"/>
      <c r="H48" s="21">
        <v>10</v>
      </c>
      <c r="I48" s="21">
        <v>30</v>
      </c>
      <c r="J48" s="21"/>
      <c r="K48" s="23">
        <f>SUM(C48:H48)</f>
        <v>80</v>
      </c>
      <c r="L48" s="23">
        <f>COUNT(C48:H48)</f>
        <v>4</v>
      </c>
      <c r="M48" s="23">
        <f>ROUND(K48/L48,1)</f>
        <v>20</v>
      </c>
    </row>
    <row r="49" spans="1:13" ht="12.75">
      <c r="A49" s="20" t="s">
        <v>412</v>
      </c>
      <c r="B49" s="20" t="s">
        <v>478</v>
      </c>
      <c r="C49" s="22">
        <v>25</v>
      </c>
      <c r="D49" s="22"/>
      <c r="E49" s="22"/>
      <c r="F49" s="22">
        <v>35</v>
      </c>
      <c r="G49" s="22"/>
      <c r="H49" s="22">
        <v>0</v>
      </c>
      <c r="I49" s="22">
        <v>5</v>
      </c>
      <c r="J49" s="22"/>
      <c r="K49" s="23">
        <f>SUM(C49:H49)</f>
        <v>60</v>
      </c>
      <c r="L49" s="23">
        <f>COUNT(C49:H49)</f>
        <v>3</v>
      </c>
      <c r="M49" s="23">
        <f>ROUND(K49/L49,1)</f>
        <v>20</v>
      </c>
    </row>
    <row r="50" spans="1:13" ht="12.75">
      <c r="A50" s="101" t="s">
        <v>383</v>
      </c>
      <c r="B50" s="101" t="s">
        <v>456</v>
      </c>
      <c r="C50" s="21">
        <v>35</v>
      </c>
      <c r="D50" s="21">
        <v>10</v>
      </c>
      <c r="E50" s="22"/>
      <c r="F50" s="21">
        <v>15</v>
      </c>
      <c r="G50" s="21"/>
      <c r="H50" s="22">
        <v>15</v>
      </c>
      <c r="I50" s="22">
        <v>30</v>
      </c>
      <c r="J50" s="22"/>
      <c r="K50" s="23">
        <f>SUM(C50:H50)</f>
        <v>75</v>
      </c>
      <c r="L50" s="23">
        <f>COUNT(C50:H50)</f>
        <v>4</v>
      </c>
      <c r="M50" s="23">
        <f>ROUND(K50/L50,1)</f>
        <v>18.8</v>
      </c>
    </row>
    <row r="51" spans="1:13" ht="12.75">
      <c r="A51" s="20" t="s">
        <v>372</v>
      </c>
      <c r="B51" s="20" t="s">
        <v>460</v>
      </c>
      <c r="C51" s="22">
        <v>10</v>
      </c>
      <c r="D51" s="21">
        <v>15</v>
      </c>
      <c r="E51" s="21"/>
      <c r="F51" s="21">
        <v>10</v>
      </c>
      <c r="G51" s="22"/>
      <c r="H51" s="21">
        <v>10</v>
      </c>
      <c r="I51" s="21"/>
      <c r="J51" s="21"/>
      <c r="K51" s="23">
        <f>SUM(C51:H51)</f>
        <v>45</v>
      </c>
      <c r="L51" s="23">
        <f>COUNT(C51:H51)</f>
        <v>4</v>
      </c>
      <c r="M51" s="23">
        <f>ROUND(K51/L51,1)</f>
        <v>11.3</v>
      </c>
    </row>
    <row r="52" spans="1:13" ht="15.75" customHeight="1">
      <c r="A52" s="107" t="s">
        <v>416</v>
      </c>
      <c r="B52" s="101" t="s">
        <v>425</v>
      </c>
      <c r="C52" s="21"/>
      <c r="D52" s="21"/>
      <c r="E52" s="21"/>
      <c r="F52" s="21"/>
      <c r="G52" s="22"/>
      <c r="H52" s="22"/>
      <c r="I52" s="22"/>
      <c r="J52" s="22"/>
      <c r="K52" s="23">
        <f>SUM(C52:H52)</f>
        <v>0</v>
      </c>
      <c r="L52" s="23">
        <f>COUNT(C52:H52)</f>
        <v>0</v>
      </c>
      <c r="M52" s="23" t="e">
        <f>ROUND(K52/L52,1)</f>
        <v>#DIV/0!</v>
      </c>
    </row>
    <row r="53" spans="1:13" ht="15.75" customHeight="1">
      <c r="A53" s="101" t="s">
        <v>414</v>
      </c>
      <c r="B53" s="101" t="s">
        <v>436</v>
      </c>
      <c r="C53" s="22"/>
      <c r="D53" s="22"/>
      <c r="E53" s="22"/>
      <c r="F53" s="22"/>
      <c r="G53" s="22"/>
      <c r="H53" s="22"/>
      <c r="I53" s="22"/>
      <c r="J53" s="22"/>
      <c r="K53" s="23">
        <f>SUM(C53:H53)</f>
        <v>0</v>
      </c>
      <c r="L53" s="23">
        <f>COUNT(C53:H53)</f>
        <v>0</v>
      </c>
      <c r="M53" s="23" t="e">
        <f>ROUND(K53/L53,1)</f>
        <v>#DIV/0!</v>
      </c>
    </row>
    <row r="54" spans="1:13" ht="15.75" customHeight="1">
      <c r="A54" s="101" t="s">
        <v>224</v>
      </c>
      <c r="B54" s="101" t="s">
        <v>442</v>
      </c>
      <c r="C54" s="22"/>
      <c r="D54" s="21"/>
      <c r="E54" s="22"/>
      <c r="F54" s="21"/>
      <c r="G54" s="21"/>
      <c r="H54" s="21"/>
      <c r="I54" s="21"/>
      <c r="J54" s="21"/>
      <c r="K54" s="23">
        <f>SUM(C54:H54)</f>
        <v>0</v>
      </c>
      <c r="L54" s="23">
        <f>COUNT(C54:H54)</f>
        <v>0</v>
      </c>
      <c r="M54" s="23" t="e">
        <f>ROUND(K54/L54,1)</f>
        <v>#DIV/0!</v>
      </c>
    </row>
    <row r="55" spans="1:13" ht="15.75" customHeight="1">
      <c r="A55" s="102" t="s">
        <v>383</v>
      </c>
      <c r="B55" s="101" t="s">
        <v>452</v>
      </c>
      <c r="C55" s="21"/>
      <c r="D55" s="21"/>
      <c r="E55" s="22"/>
      <c r="F55" s="21"/>
      <c r="G55" s="22"/>
      <c r="H55" s="21"/>
      <c r="I55" s="21"/>
      <c r="J55" s="21"/>
      <c r="K55" s="23">
        <f>SUM(C55:H55)</f>
        <v>0</v>
      </c>
      <c r="L55" s="23">
        <f>COUNT(C55:H55)</f>
        <v>0</v>
      </c>
      <c r="M55" s="23" t="e">
        <f>ROUND(K55/L55,1)</f>
        <v>#DIV/0!</v>
      </c>
    </row>
    <row r="56" spans="1:13" ht="15.75" customHeight="1">
      <c r="A56" s="101" t="s">
        <v>408</v>
      </c>
      <c r="B56" s="101" t="s">
        <v>461</v>
      </c>
      <c r="C56" s="22"/>
      <c r="D56" s="21"/>
      <c r="E56" s="22"/>
      <c r="F56" s="21"/>
      <c r="G56" s="21"/>
      <c r="H56" s="21"/>
      <c r="I56" s="21"/>
      <c r="J56" s="21"/>
      <c r="K56" s="23">
        <f>SUM(C56:H56)</f>
        <v>0</v>
      </c>
      <c r="L56" s="23">
        <f>COUNT(C56:H56)</f>
        <v>0</v>
      </c>
      <c r="M56" s="23" t="e">
        <f>ROUND(K56/L56,1)</f>
        <v>#DIV/0!</v>
      </c>
    </row>
    <row r="57" spans="1:13" ht="15.75" customHeight="1">
      <c r="A57" s="101" t="s">
        <v>469</v>
      </c>
      <c r="B57" s="101" t="s">
        <v>471</v>
      </c>
      <c r="C57" s="21"/>
      <c r="D57" s="10"/>
      <c r="E57" s="22"/>
      <c r="F57" s="21"/>
      <c r="G57" s="22"/>
      <c r="H57" s="21"/>
      <c r="I57" s="21"/>
      <c r="J57" s="21"/>
      <c r="K57" s="23">
        <f>SUM(C57:H57)</f>
        <v>0</v>
      </c>
      <c r="L57" s="23">
        <f>COUNT(C57:H57)</f>
        <v>0</v>
      </c>
      <c r="M57" s="23" t="e">
        <f>ROUND(K57/L57,1)</f>
        <v>#DIV/0!</v>
      </c>
    </row>
    <row r="58" spans="1:13" ht="15.75" customHeight="1">
      <c r="A58" s="101" t="s">
        <v>469</v>
      </c>
      <c r="B58" s="101" t="s">
        <v>474</v>
      </c>
      <c r="C58" s="21"/>
      <c r="D58" s="21"/>
      <c r="E58" s="21"/>
      <c r="F58" s="22"/>
      <c r="G58" s="22"/>
      <c r="H58" s="21"/>
      <c r="I58" s="21"/>
      <c r="J58" s="21"/>
      <c r="K58" s="23">
        <f>SUM(C58:H58)</f>
        <v>0</v>
      </c>
      <c r="L58" s="23">
        <f>COUNT(C58:H58)</f>
        <v>0</v>
      </c>
      <c r="M58" s="23" t="e">
        <f>ROUND(K58/L58,1)</f>
        <v>#DIV/0!</v>
      </c>
    </row>
    <row r="59" spans="1:13" ht="15.75" customHeight="1">
      <c r="A59" s="20"/>
      <c r="B59" s="20"/>
      <c r="C59" s="21"/>
      <c r="D59" s="21"/>
      <c r="E59" s="21"/>
      <c r="F59" s="22"/>
      <c r="G59" s="22"/>
      <c r="H59" s="21"/>
      <c r="I59" s="21"/>
      <c r="J59" s="21"/>
      <c r="K59" s="23">
        <f>SUM(C59:H59)</f>
        <v>0</v>
      </c>
      <c r="L59" s="23">
        <f>COUNT(C59:H59)</f>
        <v>0</v>
      </c>
      <c r="M59" s="23" t="e">
        <f>ROUND(K59/L59,1)</f>
        <v>#DIV/0!</v>
      </c>
    </row>
    <row r="60" spans="1:13" ht="15.75" customHeight="1">
      <c r="A60" s="32"/>
      <c r="B60" s="20"/>
      <c r="C60" s="22"/>
      <c r="D60" s="21"/>
      <c r="E60" s="21"/>
      <c r="F60" s="22"/>
      <c r="G60" s="21"/>
      <c r="H60" s="21"/>
      <c r="I60" s="21"/>
      <c r="J60" s="21"/>
      <c r="K60" s="23">
        <f>SUM(C60:H60)</f>
        <v>0</v>
      </c>
      <c r="L60" s="23">
        <f>COUNT(C60:H60)</f>
        <v>0</v>
      </c>
      <c r="M60" s="23" t="e">
        <f>ROUND(K60/L60,1)</f>
        <v>#DIV/0!</v>
      </c>
    </row>
    <row r="61" spans="1:13" ht="15.75" customHeight="1">
      <c r="A61" s="20"/>
      <c r="B61" s="20"/>
      <c r="C61" s="21"/>
      <c r="D61" s="22"/>
      <c r="E61" s="22"/>
      <c r="F61" s="21"/>
      <c r="G61" s="21"/>
      <c r="H61" s="22"/>
      <c r="I61" s="22"/>
      <c r="J61" s="22"/>
      <c r="K61" s="23">
        <f>SUM(C61:H61)</f>
        <v>0</v>
      </c>
      <c r="L61" s="23">
        <f>COUNT(C61:H61)</f>
        <v>0</v>
      </c>
      <c r="M61" s="23" t="e">
        <f>ROUND(K61/L61,1)</f>
        <v>#DIV/0!</v>
      </c>
    </row>
    <row r="62" spans="1:13" ht="15.75" customHeight="1">
      <c r="A62" s="20"/>
      <c r="B62" s="20"/>
      <c r="C62" s="22"/>
      <c r="D62" s="21"/>
      <c r="E62" s="21"/>
      <c r="F62" s="21"/>
      <c r="G62" s="21"/>
      <c r="H62" s="22"/>
      <c r="I62" s="22"/>
      <c r="J62" s="22"/>
      <c r="K62" s="23">
        <f>SUM(C62:H62)</f>
        <v>0</v>
      </c>
      <c r="L62" s="23">
        <f>COUNT(C62:H62)</f>
        <v>0</v>
      </c>
      <c r="M62" s="23" t="e">
        <f>ROUND(K62/L62,1)</f>
        <v>#DIV/0!</v>
      </c>
    </row>
    <row r="63" spans="1:13" ht="15.75" customHeight="1">
      <c r="A63" s="20"/>
      <c r="B63" s="20"/>
      <c r="C63" s="22"/>
      <c r="D63" s="21"/>
      <c r="E63" s="22"/>
      <c r="F63" s="21"/>
      <c r="G63" s="21"/>
      <c r="H63" s="21"/>
      <c r="I63" s="21"/>
      <c r="J63" s="21"/>
      <c r="K63" s="23">
        <f>SUM(C63:H63)</f>
        <v>0</v>
      </c>
      <c r="L63" s="23">
        <f>COUNT(C63:H63)</f>
        <v>0</v>
      </c>
      <c r="M63" s="23" t="e">
        <f>ROUND(K63/L63,1)</f>
        <v>#DIV/0!</v>
      </c>
    </row>
    <row r="64" spans="1:13" ht="15.75" customHeight="1">
      <c r="A64" s="32"/>
      <c r="B64" s="20"/>
      <c r="C64" s="22"/>
      <c r="D64" s="21"/>
      <c r="E64" s="21"/>
      <c r="F64" s="22"/>
      <c r="G64" s="21"/>
      <c r="H64" s="21"/>
      <c r="I64" s="21"/>
      <c r="J64" s="21"/>
      <c r="K64" s="23">
        <f>SUM(C64:H64)</f>
        <v>0</v>
      </c>
      <c r="L64" s="23">
        <f>COUNT(C64:H64)</f>
        <v>0</v>
      </c>
      <c r="M64" s="23" t="e">
        <f>ROUND(K64/L64,1)</f>
        <v>#DIV/0!</v>
      </c>
    </row>
    <row r="65" spans="1:13" ht="15.75" customHeight="1">
      <c r="A65" s="20"/>
      <c r="B65" s="20"/>
      <c r="C65" s="21"/>
      <c r="D65" s="21"/>
      <c r="E65" s="22"/>
      <c r="F65" s="21"/>
      <c r="G65" s="21"/>
      <c r="H65" s="22"/>
      <c r="I65" s="22"/>
      <c r="J65" s="22"/>
      <c r="K65" s="23">
        <f>SUM(C65:H65)</f>
        <v>0</v>
      </c>
      <c r="L65" s="23">
        <f>COUNT(C65:H65)</f>
        <v>0</v>
      </c>
      <c r="M65" s="23" t="e">
        <f>ROUND(K65/L65,1)</f>
        <v>#DIV/0!</v>
      </c>
    </row>
    <row r="66" spans="1:13" ht="15.75" customHeight="1">
      <c r="A66" s="20"/>
      <c r="B66" s="20"/>
      <c r="C66" s="21"/>
      <c r="D66" s="22"/>
      <c r="E66" s="21"/>
      <c r="F66" s="21"/>
      <c r="G66" s="22"/>
      <c r="H66" s="22"/>
      <c r="I66" s="22"/>
      <c r="J66" s="22"/>
      <c r="K66" s="23">
        <f>SUM(C66:H66)</f>
        <v>0</v>
      </c>
      <c r="L66" s="23">
        <f>COUNT(C66:H66)</f>
        <v>0</v>
      </c>
      <c r="M66" s="23" t="e">
        <f>ROUND(K66/L66,1)</f>
        <v>#DIV/0!</v>
      </c>
    </row>
    <row r="67" spans="1:13" ht="15.75" customHeight="1">
      <c r="A67" s="20"/>
      <c r="B67" s="20"/>
      <c r="C67" s="21"/>
      <c r="D67" s="21"/>
      <c r="E67" s="21"/>
      <c r="F67" s="22"/>
      <c r="G67" s="21"/>
      <c r="H67" s="22"/>
      <c r="I67" s="22"/>
      <c r="J67" s="22"/>
      <c r="K67" s="23">
        <f>SUM(C67:H67)</f>
        <v>0</v>
      </c>
      <c r="L67" s="23">
        <f>COUNT(C67:H67)</f>
        <v>0</v>
      </c>
      <c r="M67" s="23" t="e">
        <f>ROUND(K67/L67,1)</f>
        <v>#DIV/0!</v>
      </c>
    </row>
    <row r="68" spans="1:13" ht="15.75" customHeight="1">
      <c r="A68" s="20"/>
      <c r="B68" s="20"/>
      <c r="C68" s="21"/>
      <c r="D68" s="21"/>
      <c r="E68" s="22"/>
      <c r="F68" s="21"/>
      <c r="G68" s="21"/>
      <c r="H68" s="22"/>
      <c r="I68" s="22"/>
      <c r="J68" s="22"/>
      <c r="K68" s="23">
        <f>SUM(C68:H68)</f>
        <v>0</v>
      </c>
      <c r="L68" s="23">
        <f>COUNT(C68:H68)</f>
        <v>0</v>
      </c>
      <c r="M68" s="23" t="e">
        <f>ROUND(K68/L68,1)</f>
        <v>#DIV/0!</v>
      </c>
    </row>
    <row r="69" spans="1:13" ht="15.75" customHeight="1">
      <c r="A69" s="24"/>
      <c r="B69" s="20"/>
      <c r="C69" s="22"/>
      <c r="D69" s="21"/>
      <c r="E69" s="22"/>
      <c r="F69" s="21"/>
      <c r="G69" s="21"/>
      <c r="H69" s="21"/>
      <c r="I69" s="21"/>
      <c r="J69" s="21"/>
      <c r="K69" s="23">
        <f>SUM(C69:H69)</f>
        <v>0</v>
      </c>
      <c r="L69" s="23">
        <f>COUNT(C69:H69)</f>
        <v>0</v>
      </c>
      <c r="M69" s="23" t="e">
        <f>ROUND(K69/L69,1)</f>
        <v>#DIV/0!</v>
      </c>
    </row>
    <row r="70" spans="1:13" ht="15.75" customHeight="1">
      <c r="A70" s="32"/>
      <c r="B70" s="20"/>
      <c r="C70" s="21"/>
      <c r="D70" s="21"/>
      <c r="E70" s="22"/>
      <c r="F70" s="22"/>
      <c r="G70" s="22"/>
      <c r="H70" s="22"/>
      <c r="I70" s="22"/>
      <c r="J70" s="22"/>
      <c r="K70" s="23">
        <f>SUM(C70:H70)</f>
        <v>0</v>
      </c>
      <c r="L70" s="23">
        <f>COUNT(C70:H70)</f>
        <v>0</v>
      </c>
      <c r="M70" s="23" t="e">
        <f>ROUND(K70/L70,1)</f>
        <v>#DIV/0!</v>
      </c>
    </row>
    <row r="71" spans="1:13" ht="15.75" customHeight="1">
      <c r="A71" s="20"/>
      <c r="B71" s="20"/>
      <c r="C71" s="22"/>
      <c r="D71" s="21"/>
      <c r="E71" s="22"/>
      <c r="F71" s="21"/>
      <c r="G71" s="21"/>
      <c r="H71" s="21"/>
      <c r="I71" s="21"/>
      <c r="J71" s="21"/>
      <c r="K71" s="23">
        <f>SUM(C71:H71)</f>
        <v>0</v>
      </c>
      <c r="L71" s="23">
        <f>COUNT(C71:H71)</f>
        <v>0</v>
      </c>
      <c r="M71" s="23" t="e">
        <f>ROUND(K71/L71,1)</f>
        <v>#DIV/0!</v>
      </c>
    </row>
    <row r="72" spans="1:13" ht="15.75" customHeight="1">
      <c r="A72" s="20"/>
      <c r="B72" s="20"/>
      <c r="C72" s="21"/>
      <c r="D72" s="10"/>
      <c r="E72" s="21"/>
      <c r="F72" s="22"/>
      <c r="G72" s="21"/>
      <c r="H72" s="22"/>
      <c r="I72" s="22"/>
      <c r="J72" s="22"/>
      <c r="K72" s="23">
        <f>SUM(C72:H72)</f>
        <v>0</v>
      </c>
      <c r="L72" s="23">
        <f>COUNT(C72:H72)</f>
        <v>0</v>
      </c>
      <c r="M72" s="23" t="e">
        <f>ROUND(K72/L72,1)</f>
        <v>#DIV/0!</v>
      </c>
    </row>
    <row r="73" spans="1:13" ht="15.75" customHeight="1">
      <c r="A73" s="20"/>
      <c r="B73" s="20"/>
      <c r="C73" s="22"/>
      <c r="D73" s="21"/>
      <c r="E73" s="21"/>
      <c r="F73" s="22"/>
      <c r="G73" s="21"/>
      <c r="H73" s="21"/>
      <c r="I73" s="21"/>
      <c r="J73" s="21"/>
      <c r="K73" s="23">
        <f>SUM(C73:H73)</f>
        <v>0</v>
      </c>
      <c r="L73" s="23">
        <f>COUNT(C73:H73)</f>
        <v>0</v>
      </c>
      <c r="M73" s="23" t="e">
        <f>ROUND(K73/L73,1)</f>
        <v>#DIV/0!</v>
      </c>
    </row>
    <row r="74" spans="1:13" ht="15.75" customHeight="1">
      <c r="A74" s="20"/>
      <c r="B74" s="20"/>
      <c r="C74" s="22"/>
      <c r="D74" s="22"/>
      <c r="E74" s="21"/>
      <c r="F74" s="21"/>
      <c r="G74" s="21"/>
      <c r="H74" s="21"/>
      <c r="I74" s="21"/>
      <c r="J74" s="21"/>
      <c r="K74" s="23">
        <f>SUM(C74:H74)</f>
        <v>0</v>
      </c>
      <c r="L74" s="23">
        <f>COUNT(C74:H74)</f>
        <v>0</v>
      </c>
      <c r="M74" s="23" t="e">
        <f>ROUND(K74/L74,1)</f>
        <v>#DIV/0!</v>
      </c>
    </row>
    <row r="75" spans="1:13" ht="15.75" customHeight="1">
      <c r="A75" s="20"/>
      <c r="B75" s="20"/>
      <c r="C75" s="22"/>
      <c r="D75" s="22"/>
      <c r="E75" s="21"/>
      <c r="F75" s="21"/>
      <c r="G75" s="21"/>
      <c r="H75" s="21"/>
      <c r="I75" s="21"/>
      <c r="J75" s="21"/>
      <c r="K75" s="23">
        <f>SUM(C75:H75)</f>
        <v>0</v>
      </c>
      <c r="L75" s="23">
        <f>COUNT(C75:H75)</f>
        <v>0</v>
      </c>
      <c r="M75" s="23" t="e">
        <f>ROUND(K75/L75,1)</f>
        <v>#DIV/0!</v>
      </c>
    </row>
    <row r="76" spans="1:13" ht="15.75" customHeight="1">
      <c r="A76" s="20"/>
      <c r="B76" s="20"/>
      <c r="C76" s="22"/>
      <c r="D76" s="22"/>
      <c r="E76" s="22"/>
      <c r="F76" s="22"/>
      <c r="G76" s="22"/>
      <c r="H76" s="22"/>
      <c r="I76" s="22"/>
      <c r="J76" s="22"/>
      <c r="K76" s="23">
        <f>SUM(C76:H76)</f>
        <v>0</v>
      </c>
      <c r="L76" s="23">
        <f>COUNT(C76:H76)</f>
        <v>0</v>
      </c>
      <c r="M76" s="23" t="e">
        <f>ROUND(K76/L76,1)</f>
        <v>#DIV/0!</v>
      </c>
    </row>
    <row r="77" spans="1:13" ht="15.75" customHeight="1">
      <c r="A77" s="20"/>
      <c r="B77" s="20"/>
      <c r="C77" s="21"/>
      <c r="D77" s="22"/>
      <c r="E77" s="21"/>
      <c r="F77" s="21"/>
      <c r="G77" s="22"/>
      <c r="H77" s="21"/>
      <c r="I77" s="21"/>
      <c r="J77" s="21"/>
      <c r="K77" s="23">
        <f>SUM(C77:H77)</f>
        <v>0</v>
      </c>
      <c r="L77" s="23">
        <f>COUNT(C77:H77)</f>
        <v>0</v>
      </c>
      <c r="M77" s="23" t="e">
        <f>ROUND(K77/L77,1)</f>
        <v>#DIV/0!</v>
      </c>
    </row>
    <row r="78" spans="1:13" ht="15.75" customHeight="1">
      <c r="A78" s="20"/>
      <c r="B78" s="20"/>
      <c r="C78" s="21"/>
      <c r="D78" s="22"/>
      <c r="E78" s="21"/>
      <c r="F78" s="21"/>
      <c r="G78" s="22"/>
      <c r="H78" s="21"/>
      <c r="I78" s="21"/>
      <c r="J78" s="21"/>
      <c r="K78" s="23">
        <f>SUM(C78:H78)</f>
        <v>0</v>
      </c>
      <c r="L78" s="23">
        <f>COUNT(C78:H78)</f>
        <v>0</v>
      </c>
      <c r="M78" s="23" t="e">
        <f>ROUND(K78/L78,1)</f>
        <v>#DIV/0!</v>
      </c>
    </row>
    <row r="79" spans="1:13" ht="15.75" customHeight="1">
      <c r="A79" s="20"/>
      <c r="B79" s="20"/>
      <c r="C79" s="22"/>
      <c r="D79" s="21"/>
      <c r="E79" s="21"/>
      <c r="F79" s="21"/>
      <c r="G79" s="22"/>
      <c r="H79" s="21"/>
      <c r="I79" s="21"/>
      <c r="J79" s="21"/>
      <c r="K79" s="23">
        <f>SUM(C79:H79)</f>
        <v>0</v>
      </c>
      <c r="L79" s="23">
        <f>COUNT(C79:H79)</f>
        <v>0</v>
      </c>
      <c r="M79" s="23" t="e">
        <f>ROUND(K79/L79,1)</f>
        <v>#DIV/0!</v>
      </c>
    </row>
    <row r="80" spans="1:13" ht="15.75" customHeight="1">
      <c r="A80" s="20"/>
      <c r="B80" s="20"/>
      <c r="C80" s="22"/>
      <c r="D80" s="22"/>
      <c r="E80" s="21"/>
      <c r="F80" s="21"/>
      <c r="G80" s="21"/>
      <c r="H80" s="21"/>
      <c r="I80" s="21"/>
      <c r="J80" s="21"/>
      <c r="K80" s="23">
        <f>SUM(C80:H80)</f>
        <v>0</v>
      </c>
      <c r="L80" s="23">
        <f>COUNT(C80:H80)</f>
        <v>0</v>
      </c>
      <c r="M80" s="23" t="e">
        <f>ROUND(K80/L80,1)</f>
        <v>#DIV/0!</v>
      </c>
    </row>
    <row r="81" spans="1:13" ht="15.75" customHeight="1">
      <c r="A81" s="20"/>
      <c r="B81" s="20"/>
      <c r="C81" s="21"/>
      <c r="D81" s="22"/>
      <c r="E81" s="22"/>
      <c r="F81" s="21"/>
      <c r="G81" s="21"/>
      <c r="H81" s="21"/>
      <c r="I81" s="21"/>
      <c r="J81" s="21"/>
      <c r="K81" s="23">
        <f>SUM(C81:H81)</f>
        <v>0</v>
      </c>
      <c r="L81" s="23">
        <f>COUNT(C81:H81)</f>
        <v>0</v>
      </c>
      <c r="M81" s="23" t="e">
        <f>ROUND(K81/L81,1)</f>
        <v>#DIV/0!</v>
      </c>
    </row>
    <row r="82" spans="1:13" ht="15.75" customHeight="1">
      <c r="A82" s="20"/>
      <c r="B82" s="20"/>
      <c r="C82" s="21"/>
      <c r="D82" s="21"/>
      <c r="E82" s="22"/>
      <c r="F82" s="21"/>
      <c r="G82" s="21"/>
      <c r="H82" s="22"/>
      <c r="I82" s="22"/>
      <c r="J82" s="22"/>
      <c r="K82" s="23">
        <f>SUM(C82:H82)</f>
        <v>0</v>
      </c>
      <c r="L82" s="23">
        <f>COUNT(C82:H82)</f>
        <v>0</v>
      </c>
      <c r="M82" s="23" t="e">
        <f>ROUND(K82/L82,1)</f>
        <v>#DIV/0!</v>
      </c>
    </row>
    <row r="83" spans="1:13" ht="15.75" customHeight="1">
      <c r="A83" s="20"/>
      <c r="B83" s="20"/>
      <c r="C83" s="21"/>
      <c r="D83" s="21"/>
      <c r="E83" s="21"/>
      <c r="F83" s="21"/>
      <c r="G83" s="22"/>
      <c r="H83" s="22"/>
      <c r="I83" s="22"/>
      <c r="J83" s="22"/>
      <c r="K83" s="23">
        <f>SUM(C83:H83)</f>
        <v>0</v>
      </c>
      <c r="L83" s="23">
        <f>COUNT(C83:H83)</f>
        <v>0</v>
      </c>
      <c r="M83" s="23" t="e">
        <f>ROUND(K83/L83,1)</f>
        <v>#DIV/0!</v>
      </c>
    </row>
    <row r="84" spans="1:13" ht="15.75" customHeight="1">
      <c r="A84" s="20"/>
      <c r="B84" s="20"/>
      <c r="C84" s="22"/>
      <c r="D84" s="22"/>
      <c r="E84" s="21"/>
      <c r="F84" s="21"/>
      <c r="G84" s="21"/>
      <c r="H84" s="21"/>
      <c r="I84" s="21"/>
      <c r="J84" s="21"/>
      <c r="K84" s="23">
        <f>SUM(C84:H84)</f>
        <v>0</v>
      </c>
      <c r="L84" s="23">
        <f>COUNT(C84:H84)</f>
        <v>0</v>
      </c>
      <c r="M84" s="23" t="e">
        <f>ROUND(K84/L84,1)</f>
        <v>#DIV/0!</v>
      </c>
    </row>
    <row r="85" spans="1:13" ht="15.75" customHeight="1">
      <c r="A85" s="20"/>
      <c r="B85" s="20"/>
      <c r="C85" s="22"/>
      <c r="D85" s="22"/>
      <c r="E85" s="22"/>
      <c r="F85" s="21"/>
      <c r="G85" s="21"/>
      <c r="H85" s="21"/>
      <c r="I85" s="21"/>
      <c r="J85" s="21"/>
      <c r="K85" s="23">
        <f>SUM(C85:H85)</f>
        <v>0</v>
      </c>
      <c r="L85" s="23">
        <f>COUNT(C85:H85)</f>
        <v>0</v>
      </c>
      <c r="M85" s="23" t="e">
        <f>ROUND(K85/L85,1)</f>
        <v>#DIV/0!</v>
      </c>
    </row>
    <row r="86" spans="1:13" ht="15.75" customHeight="1">
      <c r="A86" s="20"/>
      <c r="B86" s="20"/>
      <c r="C86" s="21"/>
      <c r="D86" s="21"/>
      <c r="E86" s="21"/>
      <c r="F86" s="22"/>
      <c r="G86" s="22"/>
      <c r="H86" s="21"/>
      <c r="I86" s="21"/>
      <c r="J86" s="21"/>
      <c r="K86" s="23">
        <f>SUM(C86:H86)</f>
        <v>0</v>
      </c>
      <c r="L86" s="23">
        <f>COUNT(C86:H86)</f>
        <v>0</v>
      </c>
      <c r="M86" s="23" t="e">
        <f>ROUND(K86/L86,1)</f>
        <v>#DIV/0!</v>
      </c>
    </row>
    <row r="87" spans="1:13" ht="15.75" customHeight="1">
      <c r="A87" s="20"/>
      <c r="B87" s="20"/>
      <c r="C87" s="21"/>
      <c r="D87" s="22"/>
      <c r="E87" s="21"/>
      <c r="F87" s="21"/>
      <c r="G87" s="21"/>
      <c r="H87" s="21"/>
      <c r="I87" s="21"/>
      <c r="J87" s="21"/>
      <c r="K87" s="23">
        <f>SUM(C87:H87)</f>
        <v>0</v>
      </c>
      <c r="L87" s="23">
        <f>COUNT(C87:H87)</f>
        <v>0</v>
      </c>
      <c r="M87" s="23" t="e">
        <f>ROUND(K87/L87,1)</f>
        <v>#DIV/0!</v>
      </c>
    </row>
    <row r="88" spans="1:13" ht="15.75" customHeight="1">
      <c r="A88" s="20"/>
      <c r="B88" s="20"/>
      <c r="C88" s="21"/>
      <c r="D88" s="21"/>
      <c r="E88" s="21"/>
      <c r="F88" s="22"/>
      <c r="G88" s="21"/>
      <c r="H88" s="22"/>
      <c r="I88" s="22"/>
      <c r="J88" s="22"/>
      <c r="K88" s="23">
        <f>SUM(C88:H88)</f>
        <v>0</v>
      </c>
      <c r="L88" s="23">
        <f>COUNT(C88:H88)</f>
        <v>0</v>
      </c>
      <c r="M88" s="23" t="e">
        <f>ROUND(K88/L88,1)</f>
        <v>#DIV/0!</v>
      </c>
    </row>
    <row r="89" spans="1:13" ht="15.75" customHeight="1">
      <c r="A89" s="20"/>
      <c r="B89" s="20"/>
      <c r="C89" s="22"/>
      <c r="D89" s="22"/>
      <c r="E89" s="22"/>
      <c r="F89" s="22"/>
      <c r="G89" s="22"/>
      <c r="H89" s="22"/>
      <c r="I89" s="22"/>
      <c r="J89" s="22"/>
      <c r="K89" s="23">
        <f>SUM(C89:H89)</f>
        <v>0</v>
      </c>
      <c r="L89" s="23">
        <f>COUNT(C89:H89)</f>
        <v>0</v>
      </c>
      <c r="M89" s="23" t="e">
        <f>ROUND(K89/L89,1)</f>
        <v>#DIV/0!</v>
      </c>
    </row>
    <row r="90" spans="1:13" ht="15.75" customHeight="1">
      <c r="A90" s="20"/>
      <c r="B90" s="20"/>
      <c r="C90" s="21"/>
      <c r="D90" s="21"/>
      <c r="E90" s="21"/>
      <c r="F90" s="21"/>
      <c r="G90" s="22"/>
      <c r="H90" s="22"/>
      <c r="I90" s="22"/>
      <c r="J90" s="22"/>
      <c r="K90" s="23">
        <f>SUM(C90:H90)</f>
        <v>0</v>
      </c>
      <c r="L90" s="23">
        <f>COUNT(C90:H90)</f>
        <v>0</v>
      </c>
      <c r="M90" s="23" t="e">
        <f>ROUND(K90/L90,1)</f>
        <v>#DIV/0!</v>
      </c>
    </row>
    <row r="91" spans="1:13" ht="15.75" customHeight="1">
      <c r="A91" s="20"/>
      <c r="B91" s="20"/>
      <c r="C91" s="21"/>
      <c r="D91" s="21"/>
      <c r="E91" s="22"/>
      <c r="F91" s="21"/>
      <c r="G91" s="22"/>
      <c r="H91" s="21"/>
      <c r="I91" s="21"/>
      <c r="J91" s="21"/>
      <c r="K91" s="23">
        <f>SUM(C91:H91)</f>
        <v>0</v>
      </c>
      <c r="L91" s="23">
        <f>COUNT(C91:H91)</f>
        <v>0</v>
      </c>
      <c r="M91" s="23" t="e">
        <f>ROUND(K91/L91,1)</f>
        <v>#DIV/0!</v>
      </c>
    </row>
    <row r="92" spans="1:13" ht="15.75" customHeight="1">
      <c r="A92" s="20"/>
      <c r="B92" s="20"/>
      <c r="C92" s="22"/>
      <c r="D92" s="22"/>
      <c r="E92" s="22"/>
      <c r="F92" s="22"/>
      <c r="G92" s="22"/>
      <c r="H92" s="22"/>
      <c r="I92" s="22"/>
      <c r="J92" s="22"/>
      <c r="K92" s="23">
        <f>SUM(C92:H92)</f>
        <v>0</v>
      </c>
      <c r="L92" s="23">
        <f>COUNT(C92:H92)</f>
        <v>0</v>
      </c>
      <c r="M92" s="23" t="e">
        <f>ROUND(K92/L92,1)</f>
        <v>#DIV/0!</v>
      </c>
    </row>
    <row r="93" spans="1:13" ht="15.75" customHeight="1">
      <c r="A93" s="20"/>
      <c r="B93" s="20"/>
      <c r="C93" s="22"/>
      <c r="D93" s="21"/>
      <c r="E93" s="22"/>
      <c r="F93" s="21"/>
      <c r="G93" s="21"/>
      <c r="H93" s="21"/>
      <c r="I93" s="21"/>
      <c r="J93" s="21"/>
      <c r="K93" s="23">
        <f>SUM(C93:H93)</f>
        <v>0</v>
      </c>
      <c r="L93" s="23">
        <f>COUNT(C93:H93)</f>
        <v>0</v>
      </c>
      <c r="M93" s="23" t="e">
        <f>ROUND(K93/L93,1)</f>
        <v>#DIV/0!</v>
      </c>
    </row>
    <row r="94" spans="1:13" ht="15.75" customHeight="1">
      <c r="A94" s="20"/>
      <c r="B94" s="20"/>
      <c r="C94" s="21"/>
      <c r="D94" s="21"/>
      <c r="E94" s="22"/>
      <c r="F94" s="21"/>
      <c r="G94" s="21"/>
      <c r="H94" s="22"/>
      <c r="I94" s="22"/>
      <c r="J94" s="22"/>
      <c r="K94" s="23">
        <f>SUM(C94:H94)</f>
        <v>0</v>
      </c>
      <c r="L94" s="23">
        <f>COUNT(C94:H94)</f>
        <v>0</v>
      </c>
      <c r="M94" s="23" t="e">
        <f>ROUND(K94/L94,1)</f>
        <v>#DIV/0!</v>
      </c>
    </row>
    <row r="95" spans="1:13" ht="15.75" customHeight="1">
      <c r="A95" s="20"/>
      <c r="B95" s="20"/>
      <c r="C95" s="22"/>
      <c r="D95" s="21"/>
      <c r="E95" s="21"/>
      <c r="F95" s="21"/>
      <c r="G95" s="22"/>
      <c r="H95" s="21"/>
      <c r="I95" s="21"/>
      <c r="J95" s="21"/>
      <c r="K95" s="23">
        <f>SUM(C95:H95)</f>
        <v>0</v>
      </c>
      <c r="L95" s="23">
        <f>COUNT(C95:H95)</f>
        <v>0</v>
      </c>
      <c r="M95" s="23" t="e">
        <f>ROUND(K95/L95,1)</f>
        <v>#DIV/0!</v>
      </c>
    </row>
    <row r="96" spans="1:13" ht="15.75" customHeight="1">
      <c r="A96" s="20"/>
      <c r="B96" s="20"/>
      <c r="C96" s="21"/>
      <c r="D96" s="21"/>
      <c r="E96" s="21"/>
      <c r="F96" s="21"/>
      <c r="G96" s="22"/>
      <c r="H96" s="22"/>
      <c r="I96" s="22"/>
      <c r="J96" s="22"/>
      <c r="K96" s="23">
        <f>SUM(C96:H96)</f>
        <v>0</v>
      </c>
      <c r="L96" s="23">
        <f>COUNT(C96:H96)</f>
        <v>0</v>
      </c>
      <c r="M96" s="23" t="e">
        <f>ROUND(K96/L96,1)</f>
        <v>#DIV/0!</v>
      </c>
    </row>
    <row r="97" spans="1:13" ht="15.75" customHeight="1">
      <c r="A97" s="20"/>
      <c r="B97" s="20"/>
      <c r="C97" s="22"/>
      <c r="D97" s="22"/>
      <c r="E97" s="22"/>
      <c r="F97" s="22"/>
      <c r="G97" s="22"/>
      <c r="H97" s="22"/>
      <c r="I97" s="22"/>
      <c r="J97" s="22"/>
      <c r="K97" s="23">
        <f>SUM(C97:H97)</f>
        <v>0</v>
      </c>
      <c r="L97" s="23">
        <f>COUNT(C97:H97)</f>
        <v>0</v>
      </c>
      <c r="M97" s="23" t="e">
        <f>ROUND(K97/L97,1)</f>
        <v>#DIV/0!</v>
      </c>
    </row>
    <row r="98" spans="1:13" ht="15.75" customHeight="1">
      <c r="A98" s="20"/>
      <c r="B98" s="20"/>
      <c r="C98" s="22"/>
      <c r="D98" s="22"/>
      <c r="E98" s="21"/>
      <c r="F98" s="21"/>
      <c r="G98" s="21"/>
      <c r="H98" s="21"/>
      <c r="I98" s="21"/>
      <c r="J98" s="21"/>
      <c r="K98" s="23">
        <f>SUM(C98:H98)</f>
        <v>0</v>
      </c>
      <c r="L98" s="23">
        <f>COUNT(C98:H98)</f>
        <v>0</v>
      </c>
      <c r="M98" s="23" t="e">
        <f>ROUND(K98/L98,1)</f>
        <v>#DIV/0!</v>
      </c>
    </row>
    <row r="99" spans="1:13" ht="15.75" customHeight="1">
      <c r="A99" s="20"/>
      <c r="B99" s="20"/>
      <c r="C99" s="22"/>
      <c r="D99" s="21"/>
      <c r="E99" s="21"/>
      <c r="F99" s="21"/>
      <c r="G99" s="22"/>
      <c r="H99" s="22"/>
      <c r="I99" s="22"/>
      <c r="J99" s="22"/>
      <c r="K99" s="23">
        <f>SUM(C99:H99)</f>
        <v>0</v>
      </c>
      <c r="L99" s="23">
        <f>COUNT(C99:H99)</f>
        <v>0</v>
      </c>
      <c r="M99" s="23" t="e">
        <f>ROUND(K99/L99,1)</f>
        <v>#DIV/0!</v>
      </c>
    </row>
    <row r="100" spans="1:13" ht="15.75" customHeight="1">
      <c r="A100" s="20"/>
      <c r="B100" s="20"/>
      <c r="C100" s="21"/>
      <c r="D100" s="22"/>
      <c r="E100" s="21"/>
      <c r="F100" s="21"/>
      <c r="G100" s="22"/>
      <c r="H100" s="21"/>
      <c r="I100" s="21"/>
      <c r="J100" s="21"/>
      <c r="K100" s="23">
        <f>SUM(C100:H100)</f>
        <v>0</v>
      </c>
      <c r="L100" s="23">
        <f>COUNT(C100:H100)</f>
        <v>0</v>
      </c>
      <c r="M100" s="23" t="e">
        <f>ROUND(K100/L100,1)</f>
        <v>#DIV/0!</v>
      </c>
    </row>
    <row r="101" spans="1:13" ht="12.75">
      <c r="A101" s="20"/>
      <c r="B101" s="20"/>
      <c r="C101" s="22"/>
      <c r="D101" s="22"/>
      <c r="E101" s="22"/>
      <c r="F101" s="22"/>
      <c r="G101" s="22"/>
      <c r="H101" s="22"/>
      <c r="I101" s="22"/>
      <c r="J101" s="22"/>
      <c r="K101" s="23">
        <v>0</v>
      </c>
      <c r="L101" s="23">
        <v>0</v>
      </c>
      <c r="M101" s="23">
        <v>0</v>
      </c>
    </row>
    <row r="102" spans="1:13" ht="12.75">
      <c r="A102" s="20"/>
      <c r="B102" s="20"/>
      <c r="C102" s="21"/>
      <c r="D102" s="21"/>
      <c r="E102" s="21"/>
      <c r="F102" s="22"/>
      <c r="G102" s="22"/>
      <c r="H102" s="21"/>
      <c r="I102" s="21"/>
      <c r="J102" s="21"/>
      <c r="K102" s="23">
        <v>0</v>
      </c>
      <c r="L102" s="23">
        <v>0</v>
      </c>
      <c r="M102" s="23">
        <v>0</v>
      </c>
    </row>
    <row r="103" spans="1:13" ht="12.75">
      <c r="A103" s="20"/>
      <c r="B103" s="20"/>
      <c r="C103" s="21"/>
      <c r="D103" s="21"/>
      <c r="E103" s="22"/>
      <c r="F103" s="21"/>
      <c r="G103" s="21"/>
      <c r="H103" s="22"/>
      <c r="I103" s="22"/>
      <c r="J103" s="22"/>
      <c r="K103" s="23">
        <f>SUM(C103:H103)</f>
        <v>0</v>
      </c>
      <c r="L103" s="23">
        <f>COUNT(C103:H103)</f>
        <v>0</v>
      </c>
      <c r="M103" s="23">
        <v>0</v>
      </c>
    </row>
    <row r="104" spans="1:13" ht="12.75">
      <c r="A104" s="20"/>
      <c r="B104" s="20"/>
      <c r="C104" s="22"/>
      <c r="D104" s="22"/>
      <c r="E104" s="22"/>
      <c r="F104" s="22"/>
      <c r="G104" s="22"/>
      <c r="H104" s="22"/>
      <c r="I104" s="22"/>
      <c r="J104" s="22"/>
      <c r="K104" s="23">
        <v>0</v>
      </c>
      <c r="L104" s="23">
        <v>0</v>
      </c>
      <c r="M104" s="23">
        <v>0</v>
      </c>
    </row>
    <row r="105" spans="1:13" ht="12.75">
      <c r="A105" s="20"/>
      <c r="B105" s="20"/>
      <c r="C105" s="21"/>
      <c r="D105" s="21"/>
      <c r="E105" s="22"/>
      <c r="F105" s="21"/>
      <c r="G105" s="21"/>
      <c r="H105" s="22"/>
      <c r="I105" s="22"/>
      <c r="J105" s="22"/>
      <c r="K105" s="23">
        <f>SUM(C105:H105)</f>
        <v>0</v>
      </c>
      <c r="L105" s="23">
        <f>COUNT(C105:H105)</f>
        <v>0</v>
      </c>
      <c r="M105" s="23">
        <v>0</v>
      </c>
    </row>
  </sheetData>
  <autoFilter ref="A1:M105" xr:uid="{00000000-0009-0000-0000-000006000000}">
    <sortState xmlns:xlrd2="http://schemas.microsoft.com/office/spreadsheetml/2017/richdata2" ref="A2:M105">
      <sortCondition descending="1" ref="M1:M105"/>
    </sortState>
  </autoFilter>
  <conditionalFormatting sqref="C1:J998">
    <cfRule type="notContainsBlanks" dxfId="3" priority="1">
      <formula>LEN(TRIM(C1))&gt;0</formula>
    </cfRule>
  </conditionalFormatting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E18A4-5B90-42F7-A4D1-D52867891994}">
  <sheetPr>
    <outlinePr summaryBelow="0" summaryRight="0"/>
  </sheetPr>
  <dimension ref="A1:AE32"/>
  <sheetViews>
    <sheetView workbookViewId="0">
      <selection activeCell="B1" sqref="B1"/>
    </sheetView>
  </sheetViews>
  <sheetFormatPr baseColWidth="10" defaultColWidth="12.5703125" defaultRowHeight="15.75" customHeight="1"/>
  <cols>
    <col min="1" max="1" width="15.140625" bestFit="1" customWidth="1"/>
    <col min="2" max="2" width="12.5703125" bestFit="1" customWidth="1"/>
    <col min="3" max="3" width="41.140625" bestFit="1" customWidth="1"/>
    <col min="4" max="4" width="4.42578125" customWidth="1"/>
    <col min="5" max="6" width="4.5703125" customWidth="1"/>
    <col min="7" max="7" width="10.42578125" customWidth="1"/>
    <col min="8" max="9" width="5.42578125" customWidth="1"/>
    <col min="10" max="10" width="6.42578125" customWidth="1"/>
    <col min="11" max="11" width="11" customWidth="1"/>
    <col min="12" max="12" width="2.42578125" hidden="1" customWidth="1"/>
    <col min="13" max="13" width="6.85546875" hidden="1" customWidth="1"/>
    <col min="14" max="14" width="7.5703125" hidden="1" customWidth="1"/>
    <col min="15" max="15" width="8" customWidth="1"/>
    <col min="16" max="16" width="7.5703125" customWidth="1"/>
    <col min="17" max="17" width="9.5703125" customWidth="1"/>
    <col min="18" max="18" width="37.42578125" bestFit="1" customWidth="1"/>
    <col min="19" max="19" width="9" customWidth="1"/>
    <col min="20" max="20" width="5.42578125" customWidth="1"/>
    <col min="21" max="21" width="7.140625" customWidth="1"/>
    <col min="22" max="22" width="8.28515625" customWidth="1"/>
    <col min="23" max="23" width="10.85546875" customWidth="1"/>
    <col min="24" max="24" width="37" bestFit="1" customWidth="1"/>
    <col min="25" max="25" width="8.5703125" customWidth="1"/>
    <col min="26" max="26" width="5.42578125" customWidth="1"/>
    <col min="27" max="27" width="7.7109375" customWidth="1"/>
    <col min="28" max="28" width="8.140625" customWidth="1"/>
    <col min="29" max="29" width="9.5703125" customWidth="1"/>
    <col min="30" max="30" width="37" bestFit="1" customWidth="1"/>
  </cols>
  <sheetData>
    <row r="1" spans="1:31" ht="12.75">
      <c r="A1" s="3" t="s">
        <v>186</v>
      </c>
    </row>
    <row r="2" spans="1:31" ht="15">
      <c r="A2" s="5" t="s">
        <v>187</v>
      </c>
      <c r="B2" s="6" t="s">
        <v>188</v>
      </c>
      <c r="C2" s="6" t="s">
        <v>189</v>
      </c>
      <c r="D2" s="7" t="s">
        <v>190</v>
      </c>
      <c r="E2" s="7" t="s">
        <v>191</v>
      </c>
      <c r="F2" s="7" t="s">
        <v>192</v>
      </c>
      <c r="G2" s="8" t="s">
        <v>193</v>
      </c>
      <c r="H2" s="7" t="s">
        <v>194</v>
      </c>
      <c r="I2" s="7" t="s">
        <v>195</v>
      </c>
      <c r="J2" s="7" t="s">
        <v>196</v>
      </c>
      <c r="O2" t="s">
        <v>197</v>
      </c>
    </row>
    <row r="3" spans="1:31" ht="15">
      <c r="A3" s="9" t="str" cm="1">
        <f t="array" ref="A3">_xlfn.IFS(AND(L3=MAX(L$3:L$5),COUNTIF(L$3:L$5,MAX(L$3:L$5))=1),"1A",AND(L3=MAX(L$3:L$5),M3=MAX(M$3:M$5),COUNTIF(M$3:M$5,MAX(M$3:M$5))=1),"1A",AND(L3=MAX(L$3:L$5),M3=MAX(M$3:M$5),N3=MAX(N$3:N$5),COUNTIF(N$3:N$5,MAX(N$3:N$5))=1),"1A",AND(L3=MAX(L$3:L$5),M3=MAX(M$3:M$5),N3=MAX(N$3:N$5)),"Tirage",AND(L3=MIN(L$3:L$5),COUNTIF(L$3:L$5,MIN(L$3:L$5))=1),"3A",AND(L3=MIN(L$3:L$5),M3=MIN(M$3:M$5),COUNTIF(M$3:M$5,MIN(M$3:M$5))=1),"3A",AND(L3=MIN(L$3:L$5),M3=MIN(M$3:M$5),N3=MIN(N$3:N$5),COUNTIF(N$3:N$5,MIN(N$3:N$5))=1),"3A",AND(L3=MIN(L$3:L$5),M3=MIN(M$3:M$5),N3=MIN(N$3:N$5)),"Tirage",TRUE,"2A")</f>
        <v>1A</v>
      </c>
      <c r="B3" s="10" t="s">
        <v>480</v>
      </c>
      <c r="C3" s="11" t="s">
        <v>481</v>
      </c>
      <c r="D3" s="12">
        <f>SUMIF(Résultats!$D$2:$F$151,B3,Résultats!$J$2:$L$151)</f>
        <v>2</v>
      </c>
      <c r="E3" s="12">
        <f>SUMIF(Résultats!$D$2:$F$151,B3,Résultats!$M$2:$O$151)</f>
        <v>0</v>
      </c>
      <c r="F3" s="12">
        <f>SUMIF(Résultats!$D$2:$F$151,B3,Résultats!$N$2:$P$151)</f>
        <v>0</v>
      </c>
      <c r="G3" s="12">
        <f>SUMIF(Résultats!$D$2:$F$151,B3,Résultats!$I$2:$K$151)</f>
        <v>4</v>
      </c>
      <c r="H3" s="12">
        <f>SUMIF(Résultats!$D$2:$F$151,B3,Résultats!$E$2:$G$151)</f>
        <v>915</v>
      </c>
      <c r="I3" s="12">
        <f>SUMIF(Résultats!$D$2:$F$151,B3,Résultats!$Q$2:$S$151)</f>
        <v>665</v>
      </c>
      <c r="J3" s="12">
        <f t="shared" ref="J3:J5" si="0">H3-I3</f>
        <v>250</v>
      </c>
      <c r="L3">
        <f>_xlfn.PERCENTRANK.INC(G3:G5,G3)</f>
        <v>1</v>
      </c>
      <c r="M3">
        <f>_xlfn.PERCENTRANK.INC(J3:J5,J3)</f>
        <v>1</v>
      </c>
      <c r="N3">
        <f>_xlfn.PERCENTRANK.INC(H3:H5,H3)</f>
        <v>1</v>
      </c>
    </row>
    <row r="4" spans="1:31" ht="15">
      <c r="A4" s="9" t="str" cm="1">
        <f t="array" ref="A4">_xlfn.IFS(AND(L4=MAX(L$3:L$5),COUNTIF(L$3:L$5,MAX(L$3:L$5))=1),"1A",AND(L4=MAX(L$3:L$5),M4=MAX(M$3:M$5),COUNTIF(M$3:M$5,MAX(M$3:M$5))=1),"1A",AND(L4=MAX(L$3:L$5),M4=MAX(M$3:M$5),N4=MAX(N$3:N$5),COUNTIF(N$3:N$5,MAX(N$3:N$5))=1),"1A",AND(L4=MAX(L$3:L$5),M4=MAX(M$3:M$5),N4=MAX(N$3:N$5)),"Tirage",AND(L4=MIN(L$3:L$5),COUNTIF(L$3:L$5,MIN(L$3:L$5))=1),"3A",AND(L4=MIN(L$3:L$5),M4=MIN(M$3:M$5),COUNTIF(M$3:M$5,MIN(M$3:M$5))=1),"3A",AND(L4=MIN(L$3:L$5),M4=MIN(M$3:M$5),N4=MIN(N$3:N$5),COUNTIF(N$3:N$5,MIN(N$3:N$5))=1),"3A",AND(L4=MIN(L$3:L$5),M4=MIN(M$3:M$5),N4=MIN(N$3:N$5)),"Tirage",TRUE,"2A")</f>
        <v>2A</v>
      </c>
      <c r="B4" s="10" t="s">
        <v>482</v>
      </c>
      <c r="C4" s="11" t="s">
        <v>469</v>
      </c>
      <c r="D4" s="12">
        <f>SUMIF(Résultats!$D$2:$F$151,B4,Résultats!$J$2:$L$151)</f>
        <v>1</v>
      </c>
      <c r="E4" s="12">
        <f>SUMIF(Résultats!$D$2:$F$151,B4,Résultats!$M$2:$O$151)</f>
        <v>0</v>
      </c>
      <c r="F4" s="12">
        <f>SUMIF(Résultats!$D$2:$F$151,B4,Résultats!$N$2:$P$151)</f>
        <v>1</v>
      </c>
      <c r="G4" s="12">
        <f>SUMIF(Résultats!$D$2:$F$151,B4,Résultats!$I$2:$K$151)</f>
        <v>2</v>
      </c>
      <c r="H4" s="12">
        <f>SUMIF(Résultats!$D$2:$F$151,B4,Résultats!$E$2:$G$151)</f>
        <v>835</v>
      </c>
      <c r="I4" s="12">
        <f>SUMIF(Résultats!$D$2:$F$151,B4,Résultats!$Q$2:$S$151)</f>
        <v>700</v>
      </c>
      <c r="J4" s="12">
        <f t="shared" si="0"/>
        <v>135</v>
      </c>
      <c r="L4">
        <f>_xlfn.PERCENTRANK.INC(G3:G5,G4)</f>
        <v>0.5</v>
      </c>
      <c r="M4">
        <f>_xlfn.PERCENTRANK.INC(J3:J5,J4)</f>
        <v>0.5</v>
      </c>
      <c r="N4">
        <f>_xlfn.PERCENTRANK.INC(H3:H5,H4)</f>
        <v>0.5</v>
      </c>
      <c r="O4" s="43" t="s">
        <v>153</v>
      </c>
      <c r="P4" s="44" t="s">
        <v>187</v>
      </c>
      <c r="Q4" s="44" t="s">
        <v>202</v>
      </c>
      <c r="R4" s="44" t="s">
        <v>189</v>
      </c>
      <c r="S4" s="45" t="s">
        <v>203</v>
      </c>
      <c r="AA4" s="43" t="s">
        <v>153</v>
      </c>
      <c r="AB4" s="44" t="s">
        <v>187</v>
      </c>
      <c r="AC4" s="44" t="s">
        <v>202</v>
      </c>
      <c r="AD4" s="44" t="s">
        <v>189</v>
      </c>
      <c r="AE4" s="45" t="s">
        <v>203</v>
      </c>
    </row>
    <row r="5" spans="1:31" ht="15">
      <c r="A5" s="9" t="str" cm="1">
        <f t="array" ref="A5">_xlfn.IFS(AND(L5=MAX(L$3:L$5),COUNTIF(L$3:L$5,MAX(L$3:L$5))=1),"1A",AND(L5=MAX(L$3:L$5),M5=MAX(M$3:M$5),COUNTIF(M$3:M$5,MAX(M$3:M$5))=1),"1A",AND(L5=MAX(L$3:L$5),M5=MAX(M$3:M$5),N5=MAX(N$3:N$5),COUNTIF(N$3:N$5,MAX(N$3:N$5))=1),"1A",AND(L5=MAX(L$3:L$5),M5=MAX(M$3:M$5),N5=MAX(N$3:N$5)),"Tirage",AND(L5=MIN(L$3:L$5),COUNTIF(L$3:L$5,MIN(L$3:L$5))=1),"3A",AND(L5=MIN(L$3:L$5),M5=MIN(M$3:M$5),COUNTIF(M$3:M$5,MIN(M$3:M$5))=1),"3A",AND(L5=MIN(L$3:L$5),M5=MIN(M$3:M$5),N5=MIN(N$3:N$5),COUNTIF(N$3:N$5,MIN(N$3:N$5))=1),"3A",AND(L5=MIN(L$3:L$5),M5=MIN(M$3:M$5),N5=MIN(N$3:N$5)),"Tirage",TRUE,"2A")</f>
        <v>3A</v>
      </c>
      <c r="B5" s="10" t="s">
        <v>483</v>
      </c>
      <c r="C5" s="11" t="s">
        <v>484</v>
      </c>
      <c r="D5" s="12">
        <f>SUMIF(Résultats!$D$2:$F$151,B5,Résultats!$J$2:$L$151)</f>
        <v>0</v>
      </c>
      <c r="E5" s="12">
        <f>SUMIF(Résultats!$D$2:$F$151,B5,Résultats!$M$2:$O$151)</f>
        <v>0</v>
      </c>
      <c r="F5" s="12">
        <f>SUMIF(Résultats!$D$2:$F$151,B5,Résultats!$N$2:$P$151)</f>
        <v>2</v>
      </c>
      <c r="G5" s="12">
        <f>SUMIF(Résultats!$D$2:$F$151,B5,Résultats!$I$2:$K$151)</f>
        <v>0</v>
      </c>
      <c r="H5" s="12">
        <f>SUMIF(Résultats!$D$2:$F$151,B5,Résultats!$E$2:$G$151)</f>
        <v>615</v>
      </c>
      <c r="I5" s="12">
        <f>SUMIF(Résultats!$D$2:$F$151,B5,Résultats!$Q$2:$S$151)</f>
        <v>1000</v>
      </c>
      <c r="J5" s="12">
        <f t="shared" si="0"/>
        <v>-385</v>
      </c>
      <c r="L5">
        <f>_xlfn.PERCENTRANK.INC(G3:G5,G5)</f>
        <v>0</v>
      </c>
      <c r="M5">
        <f>_xlfn.PERCENTRANK.INC(J3:J5,J5)</f>
        <v>0</v>
      </c>
      <c r="N5">
        <f>_xlfn.PERCENTRANK.INC(H3:H5,H5)</f>
        <v>0</v>
      </c>
      <c r="O5" s="77" t="s">
        <v>206</v>
      </c>
      <c r="P5" s="78" t="s">
        <v>207</v>
      </c>
      <c r="Q5" s="78" t="s">
        <v>485</v>
      </c>
      <c r="R5" s="89" t="str" cm="1">
        <f t="array" ref="R5">_xlfn.IFS(OR(AND(A3=P5,SUM(D3:F3)=2,AND(L3=MAX(L$3:L$5),COUNTIF(L$3:L$5,MAX(L$3:L$5))=1)),AND(A3=P5,SUM(D3:F3)=2,SUM(D4:F4)=2,SUM(D5:F5)=2)),C3,OR(AND(A4=P5,SUM(D4:F4)=2,AND(L4=MAX(L$3:L$5),COUNTIF(L$3:L$5,MAX(L$3:L$5))=1)),AND(A4=P5,SUM(D3:F3)=2,SUM(D4:F4)=2,SUM(D5:F5)=2)),C4,OR(AND(A5=P5,SUM(D5:F5)=2,AND(L5=MAX(L$3:L$5),COUNTIF(L$3:L$5,MAX(L$3:L$5))=1)),AND(A5=P5,SUM(D3:F3)=2,SUM(D4:F4)=2,SUM(D5:F5)=2)),C5,TRUE,"")</f>
        <v>É.S. de Mortagne A</v>
      </c>
      <c r="S5" s="79">
        <f>Résultats!E74</f>
        <v>355</v>
      </c>
      <c r="AA5" s="48" t="s">
        <v>209</v>
      </c>
      <c r="AB5" s="49" t="s">
        <v>210</v>
      </c>
      <c r="AC5" s="49" t="s">
        <v>486</v>
      </c>
      <c r="AD5" s="49" t="str" cm="1">
        <f t="array" ref="AD5">_xlfn.IFS(Y9&gt;Y10,X9,Y9&lt;Y10,X10,TRUE,"")</f>
        <v>École d'éducation internationale de Laval A</v>
      </c>
      <c r="AE5" s="50">
        <f>Résultats!E128</f>
        <v>500</v>
      </c>
    </row>
    <row r="6" spans="1:31" ht="12.75">
      <c r="A6" s="3"/>
      <c r="O6" s="77"/>
      <c r="P6" s="78" t="s">
        <v>212</v>
      </c>
      <c r="Q6" s="78" t="s">
        <v>487</v>
      </c>
      <c r="R6" s="78" t="str" cm="1">
        <f t="array" ref="R6">_xlfn.IFS(AND(A9=P6,SUM(D9:F9)=2,SUM(D10:F10)=2,SUM(D11:F11)=2),C9,AND(A10=P6,SUM(D9:F9)=2,SUM(D10:F10)=2,SUM(D11:F11)=2),C10,AND(A11=P6,SUM(D9:F9)=2,SUM(D10:F10)=2,SUM(D11:F11)=2),C11,TRUE,"")</f>
        <v>Collège Jean-Eudes C</v>
      </c>
      <c r="S6" s="79">
        <f>Résultats!G74</f>
        <v>450</v>
      </c>
      <c r="AA6" s="48"/>
      <c r="AB6" s="49" t="s">
        <v>214</v>
      </c>
      <c r="AC6" s="49" t="s">
        <v>488</v>
      </c>
      <c r="AD6" s="49" t="str" cm="1">
        <f t="array" ref="AD6">_xlfn.IFS(Y12&gt;Y13,X12,Y12&lt;Y13,X13,TRUE,"")</f>
        <v>Collège Durocher Saint-Lambert A</v>
      </c>
      <c r="AE6" s="50">
        <f>Résultats!G128</f>
        <v>295</v>
      </c>
    </row>
    <row r="7" spans="1:31" ht="12.75">
      <c r="A7" s="3" t="s">
        <v>216</v>
      </c>
      <c r="O7" s="39"/>
      <c r="S7" s="38"/>
      <c r="AA7" s="39"/>
      <c r="AE7" s="38"/>
    </row>
    <row r="8" spans="1:31" ht="15">
      <c r="A8" s="5" t="s">
        <v>187</v>
      </c>
      <c r="B8" s="6" t="s">
        <v>188</v>
      </c>
      <c r="C8" s="6" t="s">
        <v>189</v>
      </c>
      <c r="D8" s="7" t="s">
        <v>190</v>
      </c>
      <c r="E8" s="7" t="s">
        <v>191</v>
      </c>
      <c r="F8" s="7" t="s">
        <v>192</v>
      </c>
      <c r="G8" s="8" t="s">
        <v>193</v>
      </c>
      <c r="H8" s="7" t="s">
        <v>194</v>
      </c>
      <c r="I8" s="7" t="s">
        <v>195</v>
      </c>
      <c r="J8" s="7" t="s">
        <v>196</v>
      </c>
      <c r="O8" s="77" t="s">
        <v>217</v>
      </c>
      <c r="P8" s="78" t="s">
        <v>218</v>
      </c>
      <c r="Q8" s="78" t="s">
        <v>489</v>
      </c>
      <c r="R8" s="78" t="str" cm="1">
        <f t="array" ref="R8">_xlfn.IFS(OR(AND(A15=P8,SUM(D15:F15)=2,AND(L15=MAX(L$15:L$17),COUNTIF(L$15:L$17,MAX(L$15:L$17))=1)),AND(A15=P8,SUM(D15:F15)=2,SUM(D16:F16)=2,SUM(D17:F17)=2)),C15,OR(AND(A16=P8,SUM(D16:F16)=2,AND(L16=MAX(L$15:L$17),COUNTIF(L$15:L$17,MAX(L$15:L$17))=1)),AND(A16=P8,SUM(D15:F15)=2,SUM(D16:F16)=2,SUM(D17:F17)=2)),C16,OR(AND(A17=P8,SUM(D17:F17)=2,AND(L17=MAX(L$15:L$17),COUNTIF(L$15:L$17,MAX(L$15:L$17))=1)),AND(A17=P8,SUM(D15:F15)=2,SUM(D16:F16)=2,SUM(D17:F17)=2)),C17,TRUE,"")</f>
        <v>Collège Jean-de-Brébeuf A</v>
      </c>
      <c r="S8" s="79">
        <f>Résultats!E75</f>
        <v>320</v>
      </c>
      <c r="U8" s="43" t="s">
        <v>153</v>
      </c>
      <c r="V8" s="44" t="s">
        <v>187</v>
      </c>
      <c r="W8" s="44" t="s">
        <v>202</v>
      </c>
      <c r="X8" s="44" t="s">
        <v>189</v>
      </c>
      <c r="Y8" s="45" t="s">
        <v>203</v>
      </c>
      <c r="AA8" s="48" t="s">
        <v>220</v>
      </c>
      <c r="AB8" s="49" t="s">
        <v>221</v>
      </c>
      <c r="AC8" s="49" t="s">
        <v>490</v>
      </c>
      <c r="AD8" s="49" t="str" cm="1">
        <f t="array" ref="AD8">_xlfn.IFS(Y9&gt;Y10,X10,Y9&lt;Y10,X9,TRUE,"")</f>
        <v>Collège Jean-Eudes C</v>
      </c>
      <c r="AE8" s="50">
        <f>Résultats!E129</f>
        <v>320</v>
      </c>
    </row>
    <row r="9" spans="1:31" ht="15">
      <c r="A9" s="9" t="str" cm="1">
        <f t="array" ref="A9">_xlfn.IFS(AND(L9=MAX(L$9:L$11),COUNTIF(L$9:L$11,MAX(L$9:L$11))=1),"1B",AND(L9=MAX(L$9:L$11),M9=MAX(M$9:M$11),COUNTIF(M$9:M$11,MAX(M$9:M$11))=1),"1B",AND(L9=MAX(L$9:L$11),M9=MAX(M$9:M$11),N9=MAX(N$9:N$11),COUNTIF(N$9:N$11,MAX(N$9:N$11))=1),"1B",AND(L9=MAX(L$9:L$11),M9=MAX(M$9:M$11),N9=MAX(N$9:N$11)),"Tirage",AND(L9=MIN(L$9:L$11),COUNTIF(L$9:L$11,MIN(L$9:L$11))=1),"3B",AND(L9=MIN(L$9:L$11),M9=MIN(M$9:M$11),COUNTIF(M$9:M$11,MIN(M$9:M$11))=1),"3B",AND(L9=MIN(L$9:L$11),M9=MIN(M$9:M$11),N9=MIN(N$9:N$11),COUNTIF(N$9:N$11,MIN(N$9:N$11))=1),"3B",AND(L9=MIN(L$9:L$11),M9=MIN(M$9:M$11),N9=MIN(N$9:N$11)),"Tirage",TRUE,"2B")</f>
        <v>2B</v>
      </c>
      <c r="B9" s="10" t="s">
        <v>491</v>
      </c>
      <c r="C9" s="11" t="s">
        <v>492</v>
      </c>
      <c r="D9" s="12">
        <f>SUMIF(Résultats!$D$2:$F$151,B9,Résultats!$J$2:$L$151)</f>
        <v>1</v>
      </c>
      <c r="E9" s="12">
        <f>SUMIF(Résultats!$D$2:$F$151,B9,Résultats!$M$2:$O$151)</f>
        <v>0</v>
      </c>
      <c r="F9" s="12">
        <f>SUMIF(Résultats!$D$2:$F$151,B9,Résultats!$N$2:$P$151)</f>
        <v>1</v>
      </c>
      <c r="G9" s="12">
        <f>SUMIF(Résultats!$D$2:$F$151,B9,Résultats!$I$2:$K$151)</f>
        <v>2</v>
      </c>
      <c r="H9" s="12">
        <f>SUMIF(Résultats!$D$2:$F$151,B9,Résultats!$E$2:$G$151)</f>
        <v>850</v>
      </c>
      <c r="I9" s="12">
        <f>SUMIF(Résultats!$D$2:$F$151,B9,Résultats!$Q$2:$S$151)</f>
        <v>690</v>
      </c>
      <c r="J9" s="12">
        <f t="shared" ref="J9:J11" si="1">H9-I9</f>
        <v>160</v>
      </c>
      <c r="L9">
        <f>_xlfn.PERCENTRANK.INC(G9:G11,G9)</f>
        <v>0.5</v>
      </c>
      <c r="M9">
        <f>_xlfn.PERCENTRANK.INC(J9:J11,J9)</f>
        <v>0.5</v>
      </c>
      <c r="N9">
        <f>_xlfn.PERCENTRANK.INC(H9:H11,H9)</f>
        <v>0.5</v>
      </c>
      <c r="O9" s="77"/>
      <c r="P9" s="78" t="s">
        <v>225</v>
      </c>
      <c r="Q9" s="78" t="s">
        <v>493</v>
      </c>
      <c r="R9" s="78" t="str" cm="1">
        <f t="array" ref="R9">_xlfn.IFS(AND(A21=P9,SUM(D21:F21)=2,SUM(D22:F22)=2,SUM(D23:F23)=2),C21,AND(A22=P9,SUM(D21:F21)=2,SUM(D22:F22)=2,SUM(D23:F23)=2),C22,AND(A23=P9,SUM(D21:F21)=2,SUM(D22:F22)=2,SUM(D23:F23)=2),C23,TRUE,"")</f>
        <v>École d'éducation internationale de Laval A</v>
      </c>
      <c r="S9" s="79">
        <f>Résultats!G75</f>
        <v>525</v>
      </c>
      <c r="U9" s="36" t="s">
        <v>227</v>
      </c>
      <c r="V9" s="37" t="s">
        <v>228</v>
      </c>
      <c r="W9" s="37" t="s">
        <v>494</v>
      </c>
      <c r="X9" s="37" t="str" cm="1">
        <f t="array" ref="X9">_xlfn.IFS(S5&gt;S6,R5,S5&lt;S6,R6,TRUE,"")</f>
        <v>Collège Jean-Eudes C</v>
      </c>
      <c r="Y9" s="46">
        <f>Résultats!E104</f>
        <v>335</v>
      </c>
      <c r="AA9" s="68"/>
      <c r="AB9" s="51" t="s">
        <v>230</v>
      </c>
      <c r="AC9" s="51" t="s">
        <v>495</v>
      </c>
      <c r="AD9" s="51" t="str" cm="1">
        <f t="array" ref="AD9">_xlfn.IFS(Y12&gt;Y13,X13,Y12&lt;Y13,X12,TRUE,"")</f>
        <v>Collège Saint-Charles-Garnier A</v>
      </c>
      <c r="AE9" s="52">
        <f>Résultats!G129</f>
        <v>420</v>
      </c>
    </row>
    <row r="10" spans="1:31" ht="15">
      <c r="A10" s="9" t="str" cm="1">
        <f t="array" ref="A10">_xlfn.IFS(AND(L10=MAX(L$9:L$11),COUNTIF(L$9:L$11,MAX(L$9:L$11))=1),"1B",AND(L10=MAX(L$9:L$11),M10=MAX(M$9:M$11),COUNTIF(M$9:M$11,MAX(M$9:M$11))=1),"1B",AND(L10=MAX(L$9:L$11),M10=MAX(M$9:M$11),N10=MAX(N$9:N$11),COUNTIF(N$9:N$11,MAX(N$9:N$11))=1),"1B",AND(L10=MAX(L$9:L$11),M10=MAX(M$9:M$11),N10=MAX(N$9:N$11)),"Tirage",AND(L10=MIN(L$9:L$11),COUNTIF(L$9:L$11,MIN(L$9:L$11))=1),"3B",AND(L10=MIN(L$9:L$11),M10=MIN(M$9:M$11),COUNTIF(M$9:M$11,MIN(M$9:M$11))=1),"3B",AND(L10=MIN(L$9:L$11),M10=MIN(M$9:M$11),N10=MIN(N$9:N$11),COUNTIF(N$9:N$11,MIN(N$9:N$11))=1),"3B",AND(L10=MIN(L$9:L$11),M10=MIN(M$9:M$11),N10=MIN(N$9:N$11)),"Tirage",TRUE,"2B")</f>
        <v>1B</v>
      </c>
      <c r="B10" s="10" t="s">
        <v>496</v>
      </c>
      <c r="C10" s="11" t="s">
        <v>286</v>
      </c>
      <c r="D10" s="12">
        <f>SUMIF(Résultats!$D$2:$F$151,B10,Résultats!$J$2:$L$151)</f>
        <v>2</v>
      </c>
      <c r="E10" s="12">
        <f>SUMIF(Résultats!$D$2:$F$151,B10,Résultats!$M$2:$O$151)</f>
        <v>0</v>
      </c>
      <c r="F10" s="12">
        <f>SUMIF(Résultats!$D$2:$F$151,B10,Résultats!$N$2:$P$151)</f>
        <v>0</v>
      </c>
      <c r="G10" s="12">
        <f>SUMIF(Résultats!$D$2:$F$151,B10,Résultats!$I$2:$K$151)</f>
        <v>4</v>
      </c>
      <c r="H10" s="12">
        <f>SUMIF(Résultats!$D$2:$F$151,B10,Résultats!$E$2:$G$151)</f>
        <v>885</v>
      </c>
      <c r="I10" s="12">
        <f>SUMIF(Résultats!$D$2:$F$151,B10,Résultats!$Q$2:$S$151)</f>
        <v>580</v>
      </c>
      <c r="J10" s="12">
        <f t="shared" si="1"/>
        <v>305</v>
      </c>
      <c r="K10" s="3"/>
      <c r="L10">
        <f>_xlfn.PERCENTRANK.INC(G9:G11,G10)</f>
        <v>1</v>
      </c>
      <c r="M10">
        <f>_xlfn.PERCENTRANK.INC(J9:J11,J10)</f>
        <v>1</v>
      </c>
      <c r="N10">
        <f>_xlfn.PERCENTRANK.INC(H9:H11,H10)</f>
        <v>1</v>
      </c>
      <c r="O10" s="39"/>
      <c r="S10" s="38"/>
      <c r="U10" s="36"/>
      <c r="V10" s="37" t="s">
        <v>234</v>
      </c>
      <c r="W10" s="37" t="s">
        <v>497</v>
      </c>
      <c r="X10" s="37" t="str" cm="1">
        <f t="array" ref="X10">_xlfn.IFS(S8&gt;S9,R8,S8&lt;S9,R9,TRUE,"")</f>
        <v>École d'éducation internationale de Laval A</v>
      </c>
      <c r="Y10" s="46">
        <f>Résultats!G104</f>
        <v>430</v>
      </c>
      <c r="AA10" s="39"/>
      <c r="AE10" s="38"/>
    </row>
    <row r="11" spans="1:31" ht="15">
      <c r="A11" s="9" t="str" cm="1">
        <f t="array" ref="A11">_xlfn.IFS(AND(L11=MAX(L$9:L$11),COUNTIF(L$9:L$11,MAX(L$9:L$11))=1),"1B",AND(L11=MAX(L$9:L$11),M11=MAX(M$9:M$11),COUNTIF(M$9:M$11,MAX(M$9:M$11))=1),"1B",AND(L11=MAX(L$9:L$11),M11=MAX(M$9:M$11),N11=MAX(N$9:N$11),COUNTIF(N$9:N$11,MAX(N$9:N$11))=1),"1B",AND(L11=MAX(L$9:L$11),M11=MAX(M$9:M$11),N11=MAX(N$9:N$11)),"Tirage",AND(L11=MIN(L$9:L$11),COUNTIF(L$9:L$11,MIN(L$9:L$11))=1),"3B",AND(L11=MIN(L$9:L$11),M11=MIN(M$9:M$11),COUNTIF(M$9:M$11,MIN(M$9:M$11))=1),"3B",AND(L11=MIN(L$9:L$11),M11=MIN(M$9:M$11),N11=MIN(N$9:N$11),COUNTIF(N$9:N$11,MIN(N$9:N$11))=1),"3B",AND(L11=MIN(L$9:L$11),M11=MIN(M$9:M$11),N11=MIN(N$9:N$11)),"Tirage",TRUE,"2B")</f>
        <v>3B</v>
      </c>
      <c r="B11" s="10" t="s">
        <v>498</v>
      </c>
      <c r="C11" s="11" t="s">
        <v>499</v>
      </c>
      <c r="D11" s="12">
        <f>SUMIF(Résultats!$D$2:$F$151,B11,Résultats!$J$2:$L$151)</f>
        <v>0</v>
      </c>
      <c r="E11" s="12">
        <f>SUMIF(Résultats!$D$2:$F$151,B11,Résultats!$M$2:$O$151)</f>
        <v>0</v>
      </c>
      <c r="F11" s="12">
        <f>SUMIF(Résultats!$D$2:$F$151,B11,Résultats!$N$2:$P$151)</f>
        <v>2</v>
      </c>
      <c r="G11" s="12">
        <f>SUMIF(Résultats!$D$2:$F$151,B11,Résultats!$I$2:$K$151)</f>
        <v>0</v>
      </c>
      <c r="H11" s="12">
        <f>SUMIF(Résultats!$D$2:$F$151,B11,Résultats!$E$2:$G$151)</f>
        <v>480</v>
      </c>
      <c r="I11" s="12">
        <f>SUMIF(Résultats!$D$2:$F$151,B11,Résultats!$Q$2:$S$151)</f>
        <v>945</v>
      </c>
      <c r="J11" s="12">
        <f t="shared" si="1"/>
        <v>-465</v>
      </c>
      <c r="L11">
        <f>_xlfn.PERCENTRANK.INC(G9:G11,G11)</f>
        <v>0</v>
      </c>
      <c r="M11">
        <f>_xlfn.PERCENTRANK.INC(J9:J11,J11)</f>
        <v>0</v>
      </c>
      <c r="N11">
        <f>_xlfn.PERCENTRANK.INC(H9:H11,H11)</f>
        <v>0</v>
      </c>
      <c r="O11" s="77" t="s">
        <v>238</v>
      </c>
      <c r="P11" s="78" t="s">
        <v>239</v>
      </c>
      <c r="Q11" s="78" t="s">
        <v>500</v>
      </c>
      <c r="R11" s="78" t="str" cm="1">
        <f t="array" ref="R11">_xlfn.IFS(OR(AND(A9=P11,SUM(D9:F9)=2,AND(L9=MAX(L$9:L$11),COUNTIF(L$9:L$11,MAX(L$9:L$11))=1)),AND(A9=P11,SUM(D9:F9)=2,SUM(D10:F10)=2,SUM(D11:F11)=2)),C9,OR(AND(A10=P11,SUM(D10:F10)=2,AND(L10=MAX(L$9:L$11),COUNTIF(L$9:L$11,MAX(L$9:L$11))=1)),AND(A10=P11,SUM(D9:F9)=2,SUM(D10:F10)=2,SUM(D11:F11)=2)),C10,OR(AND(A11=P11,SUM(D11:F11)=2,AND(L11=MAX(L$9:L$11),COUNTIF(L$9:L$11,MAX(L$9:L$11))=1)),AND(A11=P11,SUM(D9:F9)=2,SUM(D10:F10)=2,SUM(D11:F11)=2)),C11,TRUE,"")</f>
        <v>Collège Durocher Saint-Lambert A</v>
      </c>
      <c r="S11" s="79">
        <f>Résultats!E76</f>
        <v>455</v>
      </c>
      <c r="U11" s="39"/>
      <c r="Y11" s="38"/>
      <c r="AA11" s="68" t="s">
        <v>241</v>
      </c>
      <c r="AB11" s="51" t="s">
        <v>242</v>
      </c>
      <c r="AC11" s="51" t="s">
        <v>501</v>
      </c>
      <c r="AD11" s="51" t="str" cm="1">
        <f t="array" ref="AD11">_xlfn.IFS(Y15&gt;Y16,X15,Y15&lt;Y16,X16,TRUE,"")</f>
        <v>Collège Jean-de-Brébeuf A</v>
      </c>
      <c r="AE11" s="52">
        <f>Résultats!E130</f>
        <v>355</v>
      </c>
    </row>
    <row r="12" spans="1:31" ht="12.75">
      <c r="A12" s="3"/>
      <c r="O12" s="80"/>
      <c r="P12" s="84" t="s">
        <v>244</v>
      </c>
      <c r="Q12" s="78" t="s">
        <v>502</v>
      </c>
      <c r="R12" s="78" t="str" cm="1">
        <f t="array" ref="R12">_xlfn.IFS(AND(A3=P12,SUM(D3:F3)=2,SUM(D4:F4)=2,SUM(D5:F5)=2),C3,AND(A4=P12,SUM(D3:F3)=2,SUM(D4:F4)=2,SUM(D5:F5)=2),C4,AND(A5=P12,SUM(D3:F3)=2,SUM(D4:F4)=2,SUM(D5:F5)=2),C5,TRUE,"")</f>
        <v>É.S. Sophie-Barat</v>
      </c>
      <c r="S12" s="79">
        <f>Résultats!G76</f>
        <v>320</v>
      </c>
      <c r="U12" s="36" t="s">
        <v>246</v>
      </c>
      <c r="V12" s="40" t="s">
        <v>247</v>
      </c>
      <c r="W12" s="40" t="s">
        <v>503</v>
      </c>
      <c r="X12" s="37" t="str" cm="1">
        <f t="array" ref="X12">_xlfn.IFS(S11&gt;S12,R11,S11&lt;S12,R12,TRUE,"")</f>
        <v>Collège Durocher Saint-Lambert A</v>
      </c>
      <c r="Y12" s="76">
        <f>Résultats!E105</f>
        <v>360</v>
      </c>
      <c r="Z12" s="3"/>
      <c r="AA12" s="48"/>
      <c r="AB12" s="49" t="s">
        <v>249</v>
      </c>
      <c r="AC12" s="49" t="s">
        <v>504</v>
      </c>
      <c r="AD12" s="49" t="str" cm="1">
        <f t="array" ref="AD12">_xlfn.IFS(Y18&gt;Y19,X18,Y18&lt;Y19,X19,TRUE,"")</f>
        <v>É.S. Sophie-Barat</v>
      </c>
      <c r="AE12" s="50">
        <f>Résultats!G130</f>
        <v>460</v>
      </c>
    </row>
    <row r="13" spans="1:31" ht="12.75">
      <c r="A13" s="3" t="s">
        <v>251</v>
      </c>
      <c r="O13" s="39"/>
      <c r="S13" s="38"/>
      <c r="U13" s="36"/>
      <c r="V13" s="37" t="s">
        <v>252</v>
      </c>
      <c r="W13" s="37" t="s">
        <v>505</v>
      </c>
      <c r="X13" s="37" t="str" cm="1">
        <f t="array" ref="X13">_xlfn.IFS(S14&gt;S15,R14,S14&lt;S15,R15,TRUE,"")</f>
        <v>Collège Saint-Charles-Garnier A</v>
      </c>
      <c r="Y13" s="46">
        <f>Résultats!G105</f>
        <v>300</v>
      </c>
      <c r="AA13" s="39"/>
      <c r="AE13" s="38"/>
    </row>
    <row r="14" spans="1:31" ht="15">
      <c r="A14" s="5" t="s">
        <v>187</v>
      </c>
      <c r="B14" s="6" t="s">
        <v>188</v>
      </c>
      <c r="C14" s="6" t="s">
        <v>189</v>
      </c>
      <c r="D14" s="7" t="s">
        <v>190</v>
      </c>
      <c r="E14" s="7" t="s">
        <v>191</v>
      </c>
      <c r="F14" s="7" t="s">
        <v>192</v>
      </c>
      <c r="G14" s="8" t="s">
        <v>193</v>
      </c>
      <c r="H14" s="7" t="s">
        <v>194</v>
      </c>
      <c r="I14" s="7" t="s">
        <v>195</v>
      </c>
      <c r="J14" s="7" t="s">
        <v>196</v>
      </c>
      <c r="O14" s="77" t="s">
        <v>254</v>
      </c>
      <c r="P14" s="78" t="s">
        <v>255</v>
      </c>
      <c r="Q14" s="78" t="s">
        <v>506</v>
      </c>
      <c r="R14" s="78" t="str" cm="1">
        <f t="array" ref="R14">_xlfn.IFS(OR(AND(A21=P14,SUM(D21:F21)=2,AND(L21=MAX(L$21:L$23),COUNTIF(L$21:L$23,MAX(L$21:L$23))=1)),AND(A21=P14,SUM(D21:F21)=2,SUM(D22:F22)=2,SUM(D23:F23)=2)),C21,OR(AND(A22=P14,SUM(D22:F22)=2,AND(L22=MAX(L$21:L$23),COUNTIF(L$21:L$23,MAX(L$21:L$23))=1)),AND(A22=P14,SUM(D21:F21)=2,SUM(D22:F22)=2,SUM(D23:F23)=2)),C22,OR(AND(A23=P14,SUM(D23:F23)=2,AND(L23=MAX(L$21:L$23),COUNTIF(L$21:L$23,MAX(L$21:L$23))=1)),AND(A23=P14,SUM(D21:F21)=2,SUM(D22:F22)=2,SUM(D23:F23)=2)),C23,TRUE,"")</f>
        <v>Collège Saint-Charles-Garnier A</v>
      </c>
      <c r="S14" s="79">
        <f>Résultats!E83</f>
        <v>310</v>
      </c>
      <c r="U14" s="39"/>
      <c r="Y14" s="38"/>
      <c r="Z14" s="3"/>
      <c r="AA14" s="48" t="s">
        <v>257</v>
      </c>
      <c r="AB14" s="49" t="s">
        <v>258</v>
      </c>
      <c r="AC14" s="49" t="s">
        <v>507</v>
      </c>
      <c r="AD14" s="49" t="str" cm="1">
        <f t="array" ref="AD14">_xlfn.IFS(Y15&gt;Y16,X16,Y15&lt;Y16,X15,TRUE,"")</f>
        <v>É.S. de Mortagne A</v>
      </c>
      <c r="AE14" s="50">
        <f>Résultats!E131</f>
        <v>555</v>
      </c>
    </row>
    <row r="15" spans="1:31" ht="15">
      <c r="A15" s="9" t="str" cm="1">
        <f t="array" ref="A15">_xlfn.IFS(AND(L15=MAX(L$15:L$17),COUNTIF(L$15:L$17,MAX(L$15:L$17))=1),"1C",AND(L15=MAX(L$15:L$17),M15=MAX(M$15:M$17),COUNTIF(M$15:M$17,MAX(M$15:M$17))=1),"1C",AND(L15=MAX(L$15:L$17),M17=MAX(M$15:M$17),N15=MAX(N$15:N$17),COUNTIF(N$15:N$17,MAX(N$15:N$17))=1),"1C",AND(L15=MAX(L$15:L$17),M15=MAX(M$15:M$17),N15=MAX(N$15:N$17)),"Tirage",AND(L15=MIN(L$15:L$17),COUNTIF(L$15:L$17,MIN(L$15:L$17))=1),"3C",AND(L15=MIN(L$15:L$17),M15=MIN(M$15:M$17),COUNTIF(M$15:M$17,MIN(M$15:M$17))=1),"3C",AND(L15=MIN(L$15:L$17),M15=MIN(M$15:M$17),N15=MIN(N$15:N$17),COUNTIF(N$15:N$17,MIN(N$15:N$17))=1),"3C",AND(L15=MIN(L$15:L$17),M117=MIN(M$15:M$17),N15=MIN(N$15:N$17)),"Tirage",TRUE,"2C")</f>
        <v>1C</v>
      </c>
      <c r="B15" s="10" t="s">
        <v>508</v>
      </c>
      <c r="C15" s="11" t="s">
        <v>405</v>
      </c>
      <c r="D15" s="12">
        <f>SUMIF(Résultats!$D$2:$F$151,B15,Résultats!$J$2:$L$151)</f>
        <v>2</v>
      </c>
      <c r="E15" s="12">
        <f>SUMIF(Résultats!$D$2:$F$151,B15,Résultats!$M$2:$O$151)</f>
        <v>0</v>
      </c>
      <c r="F15" s="12">
        <f>SUMIF(Résultats!$D$2:$F$151,B15,Résultats!$N$2:$P$151)</f>
        <v>0</v>
      </c>
      <c r="G15" s="12">
        <f>SUMIF(Résultats!$D$2:$F$151,B15,Résultats!$I$2:$K$151)</f>
        <v>4</v>
      </c>
      <c r="H15" s="12">
        <f>SUMIF(Résultats!$D$2:$F$151,B15,Résultats!$E$2:$G$151)</f>
        <v>1005</v>
      </c>
      <c r="I15" s="12">
        <f>SUMIF(Résultats!$D$2:$F$151,B15,Résultats!$Q$2:$S$151)</f>
        <v>610</v>
      </c>
      <c r="J15" s="12">
        <f t="shared" ref="J15:J17" si="2">H15-I15</f>
        <v>395</v>
      </c>
      <c r="L15">
        <f>_xlfn.PERCENTRANK.INC(G15:G17,G15)</f>
        <v>1</v>
      </c>
      <c r="M15">
        <f>_xlfn.PERCENTRANK.INC(J15:J17,J15)</f>
        <v>1</v>
      </c>
      <c r="N15">
        <f>_xlfn.PERCENTRANK.INC(H15:H17,H15)</f>
        <v>1</v>
      </c>
      <c r="O15" s="81"/>
      <c r="P15" s="82" t="s">
        <v>262</v>
      </c>
      <c r="Q15" s="82" t="s">
        <v>509</v>
      </c>
      <c r="R15" s="92" t="str" cm="1">
        <f t="array" ref="R15">_xlfn.IFS(AND(A15=P15,SUM(D15:F15)=2,SUM(D16:F16)=2,SUM(D17:F17)=2),C15,AND(A16=P15,SUM(D15:F15)=2,SUM(D16:F16)=2,SUM(D17:F17)=2),C16,AND(A17=P15,SUM(D15:F15)=2,SUM(D16:F16)=2,SUM(D17:F17)=2),C17,TRUE,"")</f>
        <v>É.S. Samuel-de-Champlain</v>
      </c>
      <c r="S15" s="83">
        <f>Résultats!G77</f>
        <v>215</v>
      </c>
      <c r="U15" s="36" t="s">
        <v>264</v>
      </c>
      <c r="V15" s="37" t="s">
        <v>265</v>
      </c>
      <c r="W15" s="37" t="s">
        <v>510</v>
      </c>
      <c r="X15" s="37" t="str" cm="1">
        <f t="array" ref="X15">_xlfn.IFS(S5&gt;S6,R6,S5&lt;S6,R5,TRUE,"")</f>
        <v>É.S. de Mortagne A</v>
      </c>
      <c r="Y15" s="46">
        <f>Résultats!E106</f>
        <v>395</v>
      </c>
      <c r="Z15" s="3"/>
      <c r="AA15" s="55"/>
      <c r="AB15" s="56" t="s">
        <v>267</v>
      </c>
      <c r="AC15" s="56" t="s">
        <v>511</v>
      </c>
      <c r="AD15" s="56" t="str" cm="1">
        <f t="array" ref="AD15">_xlfn.IFS(Y18&gt;Y19,X19,Y18&lt;Y19,X18,TRUE,"")</f>
        <v>É.S. Samuel-de-Champlain</v>
      </c>
      <c r="AE15" s="57">
        <f>Résultats!G131</f>
        <v>170</v>
      </c>
    </row>
    <row r="16" spans="1:31" ht="15">
      <c r="A16" s="9" t="str" cm="1">
        <f t="array" ref="A16">_xlfn.IFS(AND(L16=MAX(L$15:L$17),COUNTIF(L$15:L$17,MAX(L$15:L$17))=1),"1C",AND(L16=MAX(L$15:L$17),M16=MAX(M$15:M$17),COUNTIF(M$15:M$17,MAX(M$15:M$17))=1),"1C",AND(L16=MAX(L$15:L$17),M18=MAX(M$15:M$17),N16=MAX(N$15:N$17),COUNTIF(N$15:N$17,MAX(N$15:N$17))=1),"1C",AND(L16=MAX(L$15:L$17),M16=MAX(M$15:M$17),N16=MAX(N$15:N$17)),"Tirage",AND(L16=MIN(L$15:L$17),COUNTIF(L$15:L$17,MIN(L$15:L$17))=1),"3C",AND(L16=MIN(L$15:L$17),M16=MIN(M$15:M$17),COUNTIF(M$15:M$17,MIN(M$15:M$17))=1),"3C",AND(L16=MIN(L$15:L$17),M16=MIN(M$15:M$17),N16=MIN(N$15:N$17),COUNTIF(N$15:N$17,MIN(N$15:N$17))=1),"3C",AND(L16=MIN(L$15:L$17),M118=MIN(M$15:M$17),N16=MIN(N$15:N$17)),"Tirage",TRUE,"2C")</f>
        <v>3C</v>
      </c>
      <c r="B16" s="10" t="s">
        <v>512</v>
      </c>
      <c r="C16" s="11" t="s">
        <v>513</v>
      </c>
      <c r="D16" s="12">
        <f>SUMIF(Résultats!$D$2:$F$151,B16,Résultats!$J$2:$L$151)</f>
        <v>0</v>
      </c>
      <c r="E16" s="12">
        <f>SUMIF(Résultats!$D$2:$F$151,B16,Résultats!$M$2:$O$151)</f>
        <v>0</v>
      </c>
      <c r="F16" s="12">
        <f>SUMIF(Résultats!$D$2:$F$151,B16,Résultats!$N$2:$P$151)</f>
        <v>2</v>
      </c>
      <c r="G16" s="12">
        <f>SUMIF(Résultats!$D$2:$F$151,B16,Résultats!$I$2:$K$151)</f>
        <v>0</v>
      </c>
      <c r="H16" s="12">
        <f>SUMIF(Résultats!$D$2:$F$151,B16,Résultats!$E$2:$G$151)</f>
        <v>545</v>
      </c>
      <c r="I16" s="12">
        <f>SUMIF(Résultats!$D$2:$F$151,B16,Résultats!$Q$2:$S$151)</f>
        <v>840</v>
      </c>
      <c r="J16" s="12">
        <f t="shared" si="2"/>
        <v>-295</v>
      </c>
      <c r="L16">
        <f>_xlfn.PERCENTRANK.INC(G15:G17,G16)</f>
        <v>0</v>
      </c>
      <c r="M16">
        <f>_xlfn.PERCENTRANK.INC(J15:J17,J16)</f>
        <v>0</v>
      </c>
      <c r="N16">
        <f>_xlfn.PERCENTRANK.INC(H15:H17,H16)</f>
        <v>0</v>
      </c>
      <c r="U16" s="36"/>
      <c r="V16" s="37" t="s">
        <v>271</v>
      </c>
      <c r="W16" s="37" t="s">
        <v>514</v>
      </c>
      <c r="X16" s="37" t="str" cm="1">
        <f t="array" ref="X16">_xlfn.IFS(S8&gt;S9,R9,S8&lt;S9,R8,TRUE,"")</f>
        <v>Collège Jean-de-Brébeuf A</v>
      </c>
      <c r="Y16" s="46">
        <f>Résultats!G106</f>
        <v>455</v>
      </c>
      <c r="Z16" s="3"/>
    </row>
    <row r="17" spans="1:26" ht="15">
      <c r="A17" s="9" t="str" cm="1">
        <f t="array" ref="A17">_xlfn.IFS(AND(L17=MAX(L$15:L$17),COUNTIF(L$15:L$17,MAX(L$15:L$17))=1),"1C",AND(L17=MAX(L$15:L$17),M17=MAX(M$15:M$17),COUNTIF(M$15:M$17,MAX(M$15:M$17))=1),"1C",AND(L17=MAX(L$15:L$17),M19=MAX(M$15:M$17),N17=MAX(N$15:N$17),COUNTIF(N$15:N$17,MAX(N$15:N$17))=1),"1C",AND(L17=MAX(L$15:L$17),M17=MAX(M$15:M$17),N17=MAX(N$15:N$17)),"Tirage",AND(L17=MIN(L$15:L$17),COUNTIF(L$15:L$17,MIN(L$15:L$17))=1),"3C",AND(L17=MIN(L$15:L$17),M17=MIN(M$15:M$17),COUNTIF(M$15:M$17,MIN(M$15:M$17))=1),"3C",AND(L17=MIN(L$15:L$17),M17=MIN(M$15:M$17),N17=MIN(N$15:N$17),COUNTIF(N$15:N$17,MIN(N$15:N$17))=1),"3C",AND(L17=MIN(L$15:L$17),M119=MIN(M$15:M$17),N17=MIN(N$15:N$17)),"Tirage",TRUE,"2C")</f>
        <v>2C</v>
      </c>
      <c r="B17" s="10" t="s">
        <v>515</v>
      </c>
      <c r="C17" s="11" t="s">
        <v>282</v>
      </c>
      <c r="D17" s="12">
        <f>SUMIF(Résultats!$D$2:$F$151,B17,Résultats!$J$2:$L$151)</f>
        <v>1</v>
      </c>
      <c r="E17" s="12">
        <f>SUMIF(Résultats!$D$2:$F$151,B17,Résultats!$M$2:$O$151)</f>
        <v>0</v>
      </c>
      <c r="F17" s="12">
        <f>SUMIF(Résultats!$D$2:$F$151,B17,Résultats!$N$2:$P$151)</f>
        <v>1</v>
      </c>
      <c r="G17" s="12">
        <f>SUMIF(Résultats!$D$2:$F$151,B17,Résultats!$I$2:$K$151)</f>
        <v>2</v>
      </c>
      <c r="H17" s="12">
        <f>SUMIF(Résultats!$D$2:$F$151,B17,Résultats!$E$2:$G$151)</f>
        <v>635</v>
      </c>
      <c r="I17" s="12">
        <f>SUMIF(Résultats!$D$2:$F$151,B17,Résultats!$Q$2:$S$151)</f>
        <v>735</v>
      </c>
      <c r="J17" s="12">
        <f t="shared" si="2"/>
        <v>-100</v>
      </c>
      <c r="L17">
        <f>_xlfn.PERCENTRANK.INC(G15:G17,G17)</f>
        <v>0.5</v>
      </c>
      <c r="M17">
        <f>_xlfn.PERCENTRANK.INC(J15:J17,J17)</f>
        <v>0.5</v>
      </c>
      <c r="N17">
        <f>_xlfn.PERCENTRANK.INC(H15:H17,H17)</f>
        <v>0.5</v>
      </c>
      <c r="U17" s="53"/>
      <c r="V17" s="3"/>
      <c r="W17" s="3"/>
      <c r="X17" s="3"/>
      <c r="Y17" s="54"/>
      <c r="Z17" s="3"/>
    </row>
    <row r="18" spans="1:26" ht="12.75">
      <c r="A18" s="3"/>
      <c r="U18" s="36" t="s">
        <v>275</v>
      </c>
      <c r="V18" s="37" t="s">
        <v>276</v>
      </c>
      <c r="W18" s="37" t="s">
        <v>516</v>
      </c>
      <c r="X18" s="37" t="str" cm="1">
        <f t="array" ref="X18">_xlfn.IFS(S11&gt;S12,R12,S11&lt;S12,R11,TRUE,"")</f>
        <v>É.S. Sophie-Barat</v>
      </c>
      <c r="Y18" s="46">
        <f>Résultats!E107</f>
        <v>470</v>
      </c>
    </row>
    <row r="19" spans="1:26" ht="12.75">
      <c r="A19" s="3" t="s">
        <v>278</v>
      </c>
      <c r="U19" s="41"/>
      <c r="V19" s="42" t="s">
        <v>279</v>
      </c>
      <c r="W19" s="42" t="s">
        <v>517</v>
      </c>
      <c r="X19" s="42" t="str" cm="1">
        <f t="array" ref="X19">_xlfn.IFS(S14&gt;S15,R15,S14&lt;S15,R14,TRUE,"")</f>
        <v>É.S. Samuel-de-Champlain</v>
      </c>
      <c r="Y19" s="47">
        <f>Résultats!G107</f>
        <v>295</v>
      </c>
    </row>
    <row r="20" spans="1:26" ht="15">
      <c r="A20" s="5" t="s">
        <v>187</v>
      </c>
      <c r="B20" s="6" t="s">
        <v>188</v>
      </c>
      <c r="C20" s="6" t="s">
        <v>189</v>
      </c>
      <c r="D20" s="7" t="s">
        <v>190</v>
      </c>
      <c r="E20" s="7" t="s">
        <v>191</v>
      </c>
      <c r="F20" s="7" t="s">
        <v>192</v>
      </c>
      <c r="G20" s="8" t="s">
        <v>193</v>
      </c>
      <c r="H20" s="7" t="s">
        <v>194</v>
      </c>
      <c r="I20" s="7" t="s">
        <v>195</v>
      </c>
      <c r="J20" s="7" t="s">
        <v>196</v>
      </c>
    </row>
    <row r="21" spans="1:26" ht="15">
      <c r="A21" s="9" t="str" cm="1">
        <f t="array" ref="A21">_xlfn.IFS(AND(L21=MAX(L$21:L$23),COUNTIF(L$21:L$23,MAX(L$21:L$23))=1),"1D",AND(L21=MAX(L$21:L$23),M21=MAX(M$21:M$23),COUNTIF(M$21:M$23,MAX(M$21:M$23))=1),"1D",AND(L21=MAX(L$21:L$23),M21=MAX(M$21:M$23),N21=MAX(N$21:N$23),COUNTIF(N$21:N$23,MAX(N$21:N$23))=1),"1D",AND(L21=MAX(L$21:L$23),M21=MAX(M$21:M$23),N21=MAX(N$21:N$23)),"Tirage",AND(L21=MIN(L$21:L$23),COUNTIF(L$21:L$23,MIN(L$21:L$23))=1),"3D",AND(L21=MIN(L$21:L$23),M21=MIN(M$21:M$23),COUNTIF(M$21:M$23,MIN(M$21:M$23))=1),"3D",AND(L21=MIN(L$21:L$23),M21=MIN(M$21:M$23),N21=MIN(N$21:N$23),COUNTIF(N$21:N$23,MIN(N$21:N$23))=1),"3D",AND(L21=MIN(L$21:L$23),M21=MIN(M$21:M$23),N21=MIN(N$21:N$23)),"Tirage",TRUE,"2D")</f>
        <v>3D</v>
      </c>
      <c r="B21" s="10" t="s">
        <v>518</v>
      </c>
      <c r="C21" s="11" t="s">
        <v>519</v>
      </c>
      <c r="D21" s="12">
        <f>SUMIF(Résultats!$D$2:$F$151,B21,Résultats!$J$2:$L$151)</f>
        <v>0</v>
      </c>
      <c r="E21" s="12">
        <f>SUMIF(Résultats!$D$2:$F$151,B21,Résultats!$M$2:$O$151)</f>
        <v>0</v>
      </c>
      <c r="F21" s="12">
        <f>SUMIF(Résultats!$D$2:$F$151,B21,Résultats!$N$2:$P$151)</f>
        <v>2</v>
      </c>
      <c r="G21" s="12">
        <f>SUMIF(Résultats!$D$2:$F$151,B21,Résultats!$I$2:$K$151)</f>
        <v>0</v>
      </c>
      <c r="H21" s="12">
        <f>SUMIF(Résultats!$D$2:$F$151,B21,Résultats!$E$2:$G$151)</f>
        <v>485</v>
      </c>
      <c r="I21" s="12">
        <f>SUMIF(Résultats!$D$2:$F$151,B21,Résultats!$Q$2:$S$151)</f>
        <v>1030</v>
      </c>
      <c r="J21" s="12">
        <f t="shared" ref="J21:J23" si="3">H21-I21</f>
        <v>-545</v>
      </c>
      <c r="L21">
        <f>_xlfn.PERCENTRANK.INC(G21:G23,G21)</f>
        <v>0</v>
      </c>
      <c r="M21">
        <f>_xlfn.PERCENTRANK.INC(J21:J23,J21)</f>
        <v>0</v>
      </c>
      <c r="N21">
        <f>_xlfn.PERCENTRANK.INC(H21:H23,H21)</f>
        <v>0</v>
      </c>
    </row>
    <row r="22" spans="1:26" ht="15">
      <c r="A22" s="9" t="str" cm="1">
        <f t="array" ref="A22">_xlfn.IFS(AND(L22=MAX(L$21:L$23),COUNTIF(L$21:L$23,MAX(L$21:L$23))=1),"1D",AND(L22=MAX(L$21:L$23),M22=MAX(M$21:M$23),COUNTIF(M$21:M$23,MAX(M$21:M$23))=1),"1D",AND(L22=MAX(L$21:L$23),M22=MAX(M$21:M$23),N22=MAX(N$21:N$23),COUNTIF(N$21:N$23,MAX(N$21:N$23))=1),"1D",AND(L22=MAX(L$21:L$23),M22=MAX(M$21:M$23),N22=MAX(N$21:N$23)),"Tirage",AND(L22=MIN(L$21:L$23),COUNTIF(L$21:L$23,MIN(L$21:L$23))=1),"3D",AND(L22=MIN(L$21:L$23),M22=MIN(M$21:M$23),COUNTIF(M$21:M$23,MIN(M$21:M$23))=1),"3D",AND(L22=MIN(L$21:L$23),M22=MIN(M$21:M$23),N22=MIN(N$21:N$23),COUNTIF(N$21:N$23,MIN(N$21:N$23))=1),"3D",AND(L22=MIN(L$21:L$23),M22=MIN(M$21:M$23),N22=MIN(N$21:N$23)),"Tirage",TRUE,"2D")</f>
        <v>2D</v>
      </c>
      <c r="B22" s="10" t="s">
        <v>520</v>
      </c>
      <c r="C22" s="11" t="s">
        <v>356</v>
      </c>
      <c r="D22" s="12">
        <f>SUMIF(Résultats!$D$2:$F$151,B22,Résultats!$J$2:$L$151)</f>
        <v>1</v>
      </c>
      <c r="E22" s="12">
        <f>SUMIF(Résultats!$D$2:$F$151,B22,Résultats!$M$2:$O$151)</f>
        <v>0</v>
      </c>
      <c r="F22" s="12">
        <f>SUMIF(Résultats!$D$2:$F$151,B22,Résultats!$N$2:$P$151)</f>
        <v>1</v>
      </c>
      <c r="G22" s="12">
        <f>SUMIF(Résultats!$D$2:$F$151,B22,Résultats!$I$2:$K$151)</f>
        <v>2</v>
      </c>
      <c r="H22" s="12">
        <f>SUMIF(Résultats!$D$2:$F$151,B22,Résultats!$E$2:$G$151)</f>
        <v>885</v>
      </c>
      <c r="I22" s="12">
        <f>SUMIF(Résultats!$D$2:$F$151,B22,Résultats!$Q$2:$S$151)</f>
        <v>630</v>
      </c>
      <c r="J22" s="12">
        <f t="shared" si="3"/>
        <v>255</v>
      </c>
      <c r="L22">
        <f>_xlfn.PERCENTRANK.INC(G21:G23,G22)</f>
        <v>0.5</v>
      </c>
      <c r="M22">
        <f>_xlfn.PERCENTRANK.INC(J21:J23,J22)</f>
        <v>0.5</v>
      </c>
      <c r="N22">
        <f>_xlfn.PERCENTRANK.INC(H21:H23,H22)</f>
        <v>0.5</v>
      </c>
    </row>
    <row r="23" spans="1:26" ht="15">
      <c r="A23" s="9" t="str" cm="1">
        <f t="array" ref="A23">_xlfn.IFS(AND(L23=MAX(L$21:L$23),COUNTIF(L$21:L$23,MAX(L$21:L$23))=1),"1D",AND(L23=MAX(L$21:L$23),M23=MAX(M$21:M$23),COUNTIF(M$21:M$23,MAX(M$21:M$23))=1),"1D",AND(L23=MAX(L$21:L$23),M23=MAX(M$21:M$23),N23=MAX(N$21:N$23),COUNTIF(N$21:N$23,MAX(N$21:N$23))=1),"1D",AND(L23=MAX(L$21:L$23),M23=MAX(M$21:M$23),N23=MAX(N$21:N$23)),"Tirage",AND(L23=MIN(L$21:L$23),COUNTIF(L$21:L$23,MIN(L$21:L$23))=1),"3D",AND(L23=MIN(L$21:L$23),M23=MIN(M$21:M$23),COUNTIF(M$21:M$23,MIN(M$21:M$23))=1),"3D",AND(L23=MIN(L$21:L$23),M23=MIN(M$21:M$23),N23=MIN(N$21:N$23),COUNTIF(N$21:N$23,MIN(N$21:N$23))=1),"3D",AND(L23=MIN(L$21:L$23),M23=MIN(M$21:M$23),N23=MIN(N$21:N$23)),"Tirage",TRUE,"2D")</f>
        <v>1D</v>
      </c>
      <c r="B23" s="10" t="s">
        <v>521</v>
      </c>
      <c r="C23" s="11" t="s">
        <v>400</v>
      </c>
      <c r="D23" s="12">
        <f>SUMIF(Résultats!$D$2:$F$151,B23,Résultats!$J$2:$L$151)</f>
        <v>2</v>
      </c>
      <c r="E23" s="12">
        <f>SUMIF(Résultats!$D$2:$F$151,B23,Résultats!$M$2:$O$151)</f>
        <v>0</v>
      </c>
      <c r="F23" s="12">
        <f>SUMIF(Résultats!$D$2:$F$151,B23,Résultats!$N$2:$P$151)</f>
        <v>0</v>
      </c>
      <c r="G23" s="12">
        <f>SUMIF(Résultats!$D$2:$F$151,B23,Résultats!$I$2:$K$151)</f>
        <v>4</v>
      </c>
      <c r="H23" s="12">
        <f>SUMIF(Résultats!$D$2:$F$151,B23,Résultats!$E$2:$G$151)</f>
        <v>945</v>
      </c>
      <c r="I23" s="12">
        <f>SUMIF(Résultats!$D$2:$F$151,B23,Résultats!$Q$2:$S$151)</f>
        <v>655</v>
      </c>
      <c r="J23" s="12">
        <f t="shared" si="3"/>
        <v>290</v>
      </c>
      <c r="L23">
        <f>_xlfn.PERCENTRANK.INC(G21:G23,G23)</f>
        <v>1</v>
      </c>
      <c r="M23">
        <f>_xlfn.PERCENTRANK.INC(J21:J23,J23)</f>
        <v>1</v>
      </c>
      <c r="N23">
        <f>_xlfn.PERCENTRANK.INC(H21:H23,H23)</f>
        <v>1</v>
      </c>
    </row>
    <row r="24" spans="1:26" ht="12.75">
      <c r="A24" s="3"/>
    </row>
    <row r="27" spans="1:26" ht="15.75" customHeight="1">
      <c r="A27" t="s">
        <v>287</v>
      </c>
    </row>
    <row r="28" spans="1:26" ht="15.75" customHeight="1">
      <c r="A28" s="5" t="s">
        <v>288</v>
      </c>
      <c r="B28" s="6" t="s">
        <v>188</v>
      </c>
      <c r="C28" s="6" t="s">
        <v>189</v>
      </c>
      <c r="D28" s="7" t="s">
        <v>190</v>
      </c>
      <c r="E28" s="7" t="s">
        <v>191</v>
      </c>
      <c r="F28" s="7" t="s">
        <v>192</v>
      </c>
      <c r="G28" s="8" t="s">
        <v>193</v>
      </c>
      <c r="H28" s="7" t="s">
        <v>194</v>
      </c>
      <c r="I28" s="7" t="s">
        <v>195</v>
      </c>
      <c r="J28" s="7" t="s">
        <v>196</v>
      </c>
      <c r="K28" s="7" t="s">
        <v>289</v>
      </c>
    </row>
    <row r="29" spans="1:26" ht="15.75" customHeight="1">
      <c r="A29" s="35" t="s">
        <v>290</v>
      </c>
      <c r="B29" s="10" t="s">
        <v>522</v>
      </c>
      <c r="C29" s="11" t="str" cm="1">
        <f t="array" ref="C29">_xlfn.IFS(OR(AND(A3=A29,SUM(D3:F3)=2,AND(L3=MIN(L$3:L$5),COUNTIF(L$3:L$5,MIN(L$3:L$5))=1)),AND(A3=A29,SUM(D3:F3)=2,SUM(D4:F4)=2,SUM(D5:F5)=2)),C3,OR(AND(A4=A29,SUM(D4:F4)=2,AND(L4=MIN(L$3:L$5),COUNTIF(L$3:L$5,MIN(L$3:L$5))=1)),AND(A4=A29,SUM(D3:F3)=2,SUM(D4:F4)=2,SUM(D5:F5)=2)),C4,OR(AND(A5=A29,SUM(D5:F5)=2,AND(L5=MIN(L$3:L$5),COUNTIF(L$3:L$5,MIN(L$3:L$5))=1)),AND(A5=A29,SUM(D3:F3)=2,SUM(D4:F4)=2,SUM(D5:F5)=2)),C5,TRUE,"")</f>
        <v>Académie Saint-Louis</v>
      </c>
      <c r="D29" s="12">
        <f>SUMIF(Résultats!$D$2:$F$151,B29,Résultats!$J$2:$L$151)</f>
        <v>3</v>
      </c>
      <c r="E29" s="12">
        <f>SUMIF(Résultats!$D$2:$F$151,B29,Résultats!$M$2:$O$151)</f>
        <v>0</v>
      </c>
      <c r="F29" s="12">
        <f>SUMIF(Résultats!$D$2:$F$151,B29,Résultats!$N$2:$P$151)</f>
        <v>0</v>
      </c>
      <c r="G29" s="12">
        <f>SUMIF(Résultats!$D$2:$F$151,B29,Résultats!$I$2:$K$151)</f>
        <v>6</v>
      </c>
      <c r="H29" s="12">
        <f>SUMIF(Résultats!$D$2:$F$151,B29,Résultats!$E$2:$G$151)</f>
        <v>1305</v>
      </c>
      <c r="I29" s="12">
        <f>SUMIF(Résultats!$D$2:$F$151,B29,Résultats!$Q$2:$S$151)</f>
        <v>830</v>
      </c>
      <c r="J29" s="12">
        <f t="shared" ref="J29:J32" si="4">H29-I29</f>
        <v>475</v>
      </c>
      <c r="K29" s="12" t="s">
        <v>292</v>
      </c>
      <c r="L29">
        <f>_xlfn.PERCENTRANK.INC(G29:G32,G29)</f>
        <v>1</v>
      </c>
      <c r="M29">
        <f>_xlfn.PERCENTRANK.INC(J29:J32,J29)</f>
        <v>1</v>
      </c>
      <c r="N29">
        <f>_xlfn.PERCENTRANK.INC(H29:H32,H29)</f>
        <v>1</v>
      </c>
    </row>
    <row r="30" spans="1:26" ht="15.75" customHeight="1">
      <c r="A30" s="35" t="s">
        <v>293</v>
      </c>
      <c r="B30" s="10" t="s">
        <v>523</v>
      </c>
      <c r="C30" s="11" t="str" cm="1">
        <f t="array" ref="C30">_xlfn.IFS(OR(AND(A9=A30,SUM(D9:F9)=2,AND(L9=MIN(L$9:L$11),COUNTIF(L$9:L$11,MIN(L$9:L$11))=1)),AND(A9=A30,SUM(D9:F9)=2,SUM(D10:F10)=2,SUM(D11:F11)=2)),C9,OR(AND(A10=A30,SUM(D10:F10)=2,AND(L10=MIN(L$9:L$11),COUNTIF(L$9:L$11,MIN(L$9:L$11))=1)),AND(A10=A30,SUM(D9:F9)=2,SUM(D10:F10)=2,SUM(D11:F11)=2)),C10,OR(AND(A11=A30,SUM(D11:F11)=2,AND(L11=MIN(L$9:L$11),COUNTIF(L$9:L$11,MIN(L$9:L$11))=1)),AND(A11=A30,SUM(D9:F9)=2,SUM(D10:F10)=2,SUM(D11:F11)=2)),C11,TRUE,"")</f>
        <v>Collège Saint-Joseph de Hull</v>
      </c>
      <c r="D30" s="12">
        <f>SUMIF(Résultats!$D$2:$F$151,B30,Résultats!$J$2:$L$151)</f>
        <v>1</v>
      </c>
      <c r="E30" s="12">
        <f>SUMIF(Résultats!$D$2:$F$151,B30,Résultats!$M$2:$O$151)</f>
        <v>0</v>
      </c>
      <c r="F30" s="12">
        <f>SUMIF(Résultats!$D$2:$F$151,B30,Résultats!$N$2:$P$151)</f>
        <v>2</v>
      </c>
      <c r="G30" s="12">
        <f>SUMIF(Résultats!$D$2:$F$151,B30,Résultats!$I$2:$K$151)</f>
        <v>2</v>
      </c>
      <c r="H30" s="12">
        <f>SUMIF(Résultats!$D$2:$F$151,B30,Résultats!$E$2:$G$151)</f>
        <v>975</v>
      </c>
      <c r="I30" s="12">
        <f>SUMIF(Résultats!$D$2:$F$151,B30,Résultats!$Q$2:$S$151)</f>
        <v>1150</v>
      </c>
      <c r="J30" s="12">
        <f t="shared" si="4"/>
        <v>-175</v>
      </c>
      <c r="K30" s="12" t="s">
        <v>301</v>
      </c>
      <c r="L30">
        <f>_xlfn.PERCENTRANK.INC(G29:G32,G30)</f>
        <v>0.33300000000000002</v>
      </c>
      <c r="M30">
        <f>_xlfn.PERCENTRANK.INC(J29:J32,J30)</f>
        <v>0.33300000000000002</v>
      </c>
      <c r="N30">
        <f>_xlfn.PERCENTRANK.INC(H29:H32,H30)</f>
        <v>0.66600000000000004</v>
      </c>
    </row>
    <row r="31" spans="1:26" ht="15.75" customHeight="1">
      <c r="A31" s="35" t="s">
        <v>296</v>
      </c>
      <c r="B31" s="10" t="s">
        <v>524</v>
      </c>
      <c r="C31" s="11" t="str" cm="1">
        <f t="array" ref="C31">_xlfn.IFS(OR(AND(A15=A31,SUM(D15:F15)=2,AND(L15=MIN(L$15:L$17),COUNTIF(L$15:L$17,MIN(L$15:L$17))=1)),AND(A15=A31,SUM(D15:F15)=2,SUM(D16:F16)=2,SUM(D17:F17)=2)),C15,OR(AND(A16=A31,SUM(D16:F16)=2,AND(L16=MIN(L$15:L$17),COUNTIF(L$15:L$17,MIN(L$15:L$17))=1)),AND(A16=A31,SUM(D15:F15)=2,SUM(D16:F16)=2,SUM(D17:F17)=2)),C16,OR(AND(A17=A31,SUM(D17:F17)=2,AND(L17=MIN(L$15:L$17),COUNTIF(L$15:L$17,MIN(L$15:L$17))=1)),AND(A17=A31,SUM(D15:F15)=2,SUM(D16:F16)=2,SUM(D17:F17)=2)),C17,TRUE,"")</f>
        <v>É.S. Mitchell-Montcalm B</v>
      </c>
      <c r="D31" s="12">
        <f>SUMIF(Résultats!$D$2:$F$151,B31,Résultats!$J$2:$L$151)</f>
        <v>2</v>
      </c>
      <c r="E31" s="12">
        <f>SUMIF(Résultats!$D$2:$F$151,B31,Résultats!$M$2:$O$151)</f>
        <v>0</v>
      </c>
      <c r="F31" s="12">
        <f>SUMIF(Résultats!$D$2:$F$151,B31,Résultats!$N$2:$P$151)</f>
        <v>1</v>
      </c>
      <c r="G31" s="12">
        <f>SUMIF(Résultats!$D$2:$F$151,B31,Résultats!$I$2:$K$151)</f>
        <v>4</v>
      </c>
      <c r="H31" s="12">
        <f>SUMIF(Résultats!$D$2:$F$151,B31,Résultats!$E$2:$G$151)</f>
        <v>930</v>
      </c>
      <c r="I31" s="12">
        <f>SUMIF(Résultats!$D$2:$F$151,B31,Résultats!$Q$2:$S$151)</f>
        <v>1010</v>
      </c>
      <c r="J31" s="12">
        <f t="shared" si="4"/>
        <v>-80</v>
      </c>
      <c r="K31" s="12" t="s">
        <v>295</v>
      </c>
      <c r="L31">
        <f>_xlfn.PERCENTRANK.INC(G29:G32,G31)</f>
        <v>0.66600000000000004</v>
      </c>
      <c r="M31">
        <f>_xlfn.PERCENTRANK.INC(J29:J32,J31)</f>
        <v>0.66600000000000004</v>
      </c>
      <c r="N31">
        <f>_xlfn.PERCENTRANK.INC(H29:H32,H31)</f>
        <v>0.33300000000000002</v>
      </c>
    </row>
    <row r="32" spans="1:26" ht="15.75" customHeight="1">
      <c r="A32" s="35" t="s">
        <v>299</v>
      </c>
      <c r="B32" s="10" t="s">
        <v>525</v>
      </c>
      <c r="C32" s="11" t="str" cm="1">
        <f t="array" ref="C32">_xlfn.IFS(OR(AND(A21=A32,SUM(D21:F21)=2,AND(L21=MIN(L$21:L$23),COUNTIF(L$21:L$23,MIN(L$21:L$23))=1)),AND(A21=A32,SUM(D21:F21)=2,SUM(D22:F22)=2,SUM(D23:F23)=2)),C21,OR(AND(A22=A32,SUM(D22:F22)=2,AND(L22=MIN(L$21:L$23),COUNTIF(L$21:L$23,MIN(L$21:L$23))=1)),AND(A22=A32,SUM(D21:F21)=2,SUM(D22:F22)=2,SUM(D23:F23)=2)),C22,OR(AND(A23=A32,SUM(D23:F23)=2,AND(L23=MIN(L$21:L$23),COUNTIF(L$21:L$23,MIN(L$21:L$23))=1)),AND(A23=A32,SUM(D21:F21)=2,SUM(D22:F22)=2,SUM(D23:F23)=2)),C23,TRUE,"")</f>
        <v>Collège Mont Notre-Dame</v>
      </c>
      <c r="D32" s="12">
        <f>SUMIF(Résultats!$D$2:$F$151,B32,Résultats!$J$2:$L$151)</f>
        <v>0</v>
      </c>
      <c r="E32" s="12">
        <f>SUMIF(Résultats!$D$2:$F$151,B32,Résultats!$M$2:$O$151)</f>
        <v>0</v>
      </c>
      <c r="F32" s="12">
        <f>SUMIF(Résultats!$D$2:$F$151,B32,Résultats!$N$2:$P$151)</f>
        <v>3</v>
      </c>
      <c r="G32" s="12">
        <f>SUMIF(Résultats!$D$2:$F$151,B32,Résultats!$I$2:$K$151)</f>
        <v>0</v>
      </c>
      <c r="H32" s="12">
        <f>SUMIF(Résultats!$D$2:$F$151,B32,Résultats!$E$2:$G$151)</f>
        <v>920</v>
      </c>
      <c r="I32" s="12">
        <f>SUMIF(Résultats!$D$2:$F$151,B32,Résultats!$Q$2:$S$151)</f>
        <v>1140</v>
      </c>
      <c r="J32" s="12">
        <f t="shared" si="4"/>
        <v>-220</v>
      </c>
      <c r="K32" s="12" t="s">
        <v>298</v>
      </c>
      <c r="L32">
        <f>_xlfn.PERCENTRANK.INC(G29:G32,G32)</f>
        <v>0</v>
      </c>
      <c r="M32">
        <f>_xlfn.PERCENTRANK.INC(J29:J32,J32)</f>
        <v>0</v>
      </c>
      <c r="N32">
        <f>_xlfn.PERCENTRANK.INC(H29:H32,H32)</f>
        <v>0</v>
      </c>
    </row>
  </sheetData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C11DE416D87B4982C0F6C7F6861911" ma:contentTypeVersion="16" ma:contentTypeDescription="Create a new document." ma:contentTypeScope="" ma:versionID="56d19c95041cce6f53b16963e66a0819">
  <xsd:schema xmlns:xsd="http://www.w3.org/2001/XMLSchema" xmlns:xs="http://www.w3.org/2001/XMLSchema" xmlns:p="http://schemas.microsoft.com/office/2006/metadata/properties" xmlns:ns2="1cbe3265-2c62-4b8e-ba01-77c9ca56caf9" xmlns:ns3="12d40518-b4c4-4a8f-af8c-64c880caf988" targetNamespace="http://schemas.microsoft.com/office/2006/metadata/properties" ma:root="true" ma:fieldsID="212982b7b8abe6ad639a81f2b81f37bf" ns2:_="" ns3:_="">
    <xsd:import namespace="1cbe3265-2c62-4b8e-ba01-77c9ca56caf9"/>
    <xsd:import namespace="12d40518-b4c4-4a8f-af8c-64c880caf9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be3265-2c62-4b8e-ba01-77c9ca56ca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f9e6498-fa92-4952-9fb6-59aad6fc56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d40518-b4c4-4a8f-af8c-64c880caf98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0ffcd89-efdc-4ebf-b386-212d7a635ec5}" ma:internalName="TaxCatchAll" ma:showField="CatchAllData" ma:web="12d40518-b4c4-4a8f-af8c-64c880caf9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be3265-2c62-4b8e-ba01-77c9ca56caf9">
      <Terms xmlns="http://schemas.microsoft.com/office/infopath/2007/PartnerControls"/>
    </lcf76f155ced4ddcb4097134ff3c332f>
    <TaxCatchAll xmlns="12d40518-b4c4-4a8f-af8c-64c880caf988" xsi:nil="true"/>
  </documentManagement>
</p:properties>
</file>

<file path=customXml/itemProps1.xml><?xml version="1.0" encoding="utf-8"?>
<ds:datastoreItem xmlns:ds="http://schemas.openxmlformats.org/officeDocument/2006/customXml" ds:itemID="{6A317D0A-53A7-4380-8B0F-9E88353D26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be3265-2c62-4b8e-ba01-77c9ca56caf9"/>
    <ds:schemaRef ds:uri="12d40518-b4c4-4a8f-af8c-64c880caf9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22434F-22ED-4757-A849-50876E17200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1B888A-1C7E-42A4-A608-8D049538024F}">
  <ds:schemaRefs>
    <ds:schemaRef ds:uri="http://schemas.microsoft.com/office/2006/metadata/properties"/>
    <ds:schemaRef ds:uri="http://schemas.microsoft.com/office/infopath/2007/PartnerControls"/>
    <ds:schemaRef ds:uri="1cbe3265-2c62-4b8e-ba01-77c9ca56caf9"/>
    <ds:schemaRef ds:uri="12d40518-b4c4-4a8f-af8c-64c880caf9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Horaire</vt:lpstr>
      <vt:lpstr>Joueurs</vt:lpstr>
      <vt:lpstr>Horaire simplifié</vt:lpstr>
      <vt:lpstr>Résultats</vt:lpstr>
      <vt:lpstr>Classement Sec. 1</vt:lpstr>
      <vt:lpstr>Stats Sec. 1</vt:lpstr>
      <vt:lpstr>Classement Sec. 2</vt:lpstr>
      <vt:lpstr>Stats Sec. 2</vt:lpstr>
      <vt:lpstr>Classement Sec. 3</vt:lpstr>
      <vt:lpstr>Stats Sec. 3</vt:lpstr>
      <vt:lpstr>Classement Sec. 4</vt:lpstr>
      <vt:lpstr>Stats Sec. 4</vt:lpstr>
      <vt:lpstr>Classement Sec. 5</vt:lpstr>
      <vt:lpstr>Stats Sec.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Sébastien Landry</cp:lastModifiedBy>
  <cp:revision/>
  <dcterms:created xsi:type="dcterms:W3CDTF">2026-02-25T22:10:38Z</dcterms:created>
  <dcterms:modified xsi:type="dcterms:W3CDTF">2026-05-04T11:03:26Z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0x0101003FC11DE416D87B4982C0F6C7F6861911</vt:lpwstr>
  </property>
  <property fmtid="{D5CDD505-2E9C-101B-9397-08002B2CF9AE}" pid="3" name="MediaServiceImageTags">
    <vt:lpwstr/>
  </property>
</Properties>
</file>